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65" windowWidth="18195" windowHeight="8085"/>
  </bookViews>
  <sheets>
    <sheet name="Detail" sheetId="1" r:id="rId1"/>
    <sheet name="SUMMARY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74" i="1"/>
  <c r="J74"/>
  <c r="I74"/>
  <c r="U54"/>
  <c r="J54"/>
  <c r="I54"/>
  <c r="J32"/>
  <c r="I32"/>
  <c r="U30"/>
  <c r="J30"/>
  <c r="I30"/>
  <c r="U75"/>
  <c r="W75" s="1"/>
  <c r="U73"/>
  <c r="W73" s="1"/>
  <c r="J75"/>
  <c r="I75"/>
  <c r="J73"/>
  <c r="I73"/>
  <c r="U65"/>
  <c r="W65" s="1"/>
  <c r="U64"/>
  <c r="W64" s="1"/>
  <c r="U63"/>
  <c r="U62"/>
  <c r="U61"/>
  <c r="J65"/>
  <c r="I65"/>
  <c r="J64"/>
  <c r="I64"/>
  <c r="J63"/>
  <c r="W63" s="1"/>
  <c r="I63"/>
  <c r="J62"/>
  <c r="I62"/>
  <c r="U52"/>
  <c r="W52" s="1"/>
  <c r="U51"/>
  <c r="U50"/>
  <c r="W50" s="1"/>
  <c r="U49"/>
  <c r="W49" s="1"/>
  <c r="J55"/>
  <c r="I55"/>
  <c r="J53"/>
  <c r="I53"/>
  <c r="J52"/>
  <c r="I52"/>
  <c r="J51"/>
  <c r="I51"/>
  <c r="I56" s="1"/>
  <c r="J50"/>
  <c r="I50"/>
  <c r="J49"/>
  <c r="I49"/>
  <c r="J48"/>
  <c r="I48"/>
  <c r="J11"/>
  <c r="I11"/>
  <c r="I15" s="1"/>
  <c r="I9" i="2" s="1"/>
  <c r="U11" i="1"/>
  <c r="U10"/>
  <c r="F13" i="3"/>
  <c r="E13"/>
  <c r="D13"/>
  <c r="C13"/>
  <c r="B13"/>
  <c r="G56" i="1"/>
  <c r="G77"/>
  <c r="G27" i="2"/>
  <c r="G68" i="1"/>
  <c r="G43"/>
  <c r="G34"/>
  <c r="G24"/>
  <c r="I61"/>
  <c r="I68" s="1"/>
  <c r="I24" i="2" s="1"/>
  <c r="I42" i="1"/>
  <c r="I41"/>
  <c r="I40"/>
  <c r="I39"/>
  <c r="I38"/>
  <c r="I33"/>
  <c r="I31"/>
  <c r="I21"/>
  <c r="I20"/>
  <c r="G83"/>
  <c r="G30" i="2"/>
  <c r="F83" i="1"/>
  <c r="F30" i="2"/>
  <c r="J42" i="1"/>
  <c r="B29" i="2"/>
  <c r="B26"/>
  <c r="H6"/>
  <c r="G6"/>
  <c r="F6"/>
  <c r="H5"/>
  <c r="G5"/>
  <c r="F5"/>
  <c r="E5"/>
  <c r="E6"/>
  <c r="U67" i="1"/>
  <c r="U66"/>
  <c r="U60"/>
  <c r="U42"/>
  <c r="U41"/>
  <c r="U40"/>
  <c r="U39"/>
  <c r="U38"/>
  <c r="U43" s="1"/>
  <c r="U33"/>
  <c r="U31"/>
  <c r="U29"/>
  <c r="U28"/>
  <c r="U21"/>
  <c r="U24" s="1"/>
  <c r="U20"/>
  <c r="U19"/>
  <c r="J82"/>
  <c r="J81"/>
  <c r="J80"/>
  <c r="J76"/>
  <c r="J72"/>
  <c r="J67"/>
  <c r="J66"/>
  <c r="J61"/>
  <c r="W61" s="1"/>
  <c r="J60"/>
  <c r="W60"/>
  <c r="J47"/>
  <c r="J41"/>
  <c r="J40"/>
  <c r="W40" s="1"/>
  <c r="J39"/>
  <c r="W39" s="1"/>
  <c r="J38"/>
  <c r="J33"/>
  <c r="W33" s="1"/>
  <c r="J31"/>
  <c r="W31" s="1"/>
  <c r="J29"/>
  <c r="W29" s="1"/>
  <c r="J28"/>
  <c r="J23"/>
  <c r="W23" s="1"/>
  <c r="J22"/>
  <c r="J21"/>
  <c r="J20"/>
  <c r="J19"/>
  <c r="W19" s="1"/>
  <c r="J14"/>
  <c r="J13"/>
  <c r="J12"/>
  <c r="J10"/>
  <c r="W10" s="1"/>
  <c r="G15"/>
  <c r="G86"/>
  <c r="F15"/>
  <c r="G9" i="2" s="1"/>
  <c r="T83" i="1"/>
  <c r="T84"/>
  <c r="S83"/>
  <c r="S84"/>
  <c r="R83"/>
  <c r="R84"/>
  <c r="Q83"/>
  <c r="Q84"/>
  <c r="P83"/>
  <c r="P84"/>
  <c r="N30" i="2"/>
  <c r="O83" i="1"/>
  <c r="O84"/>
  <c r="N83"/>
  <c r="N84"/>
  <c r="M83"/>
  <c r="M84"/>
  <c r="L30" i="2"/>
  <c r="H83" i="1"/>
  <c r="H30" i="2"/>
  <c r="E83" i="1"/>
  <c r="E30" i="2"/>
  <c r="D83" i="1"/>
  <c r="D30" i="2"/>
  <c r="U82" i="1"/>
  <c r="I82"/>
  <c r="U81"/>
  <c r="I81"/>
  <c r="U80"/>
  <c r="U83" s="1"/>
  <c r="I80"/>
  <c r="I83"/>
  <c r="I30" i="2"/>
  <c r="T77" i="1"/>
  <c r="T78"/>
  <c r="S77"/>
  <c r="S78"/>
  <c r="R77"/>
  <c r="R78"/>
  <c r="Q77"/>
  <c r="Q78"/>
  <c r="P77"/>
  <c r="P78"/>
  <c r="N27" i="2" s="1"/>
  <c r="O77" i="1"/>
  <c r="O78" s="1"/>
  <c r="N77"/>
  <c r="N78"/>
  <c r="M77"/>
  <c r="M78" s="1"/>
  <c r="L27" i="2" s="1"/>
  <c r="H77" i="1"/>
  <c r="H27" i="2"/>
  <c r="F77" i="1"/>
  <c r="F27" i="2"/>
  <c r="E77" i="1"/>
  <c r="E27" i="2"/>
  <c r="D77" i="1"/>
  <c r="D27" i="2"/>
  <c r="U76" i="1"/>
  <c r="I76"/>
  <c r="U72"/>
  <c r="I72"/>
  <c r="U53"/>
  <c r="W53" s="1"/>
  <c r="U14"/>
  <c r="W14" s="1"/>
  <c r="I67"/>
  <c r="I66"/>
  <c r="I60"/>
  <c r="I47"/>
  <c r="I29"/>
  <c r="I28"/>
  <c r="I23"/>
  <c r="I22"/>
  <c r="I19"/>
  <c r="I24"/>
  <c r="I12" i="2" s="1"/>
  <c r="I14" i="1"/>
  <c r="D6" i="2"/>
  <c r="B23"/>
  <c r="B20"/>
  <c r="B17"/>
  <c r="B14"/>
  <c r="B11"/>
  <c r="B8"/>
  <c r="D5"/>
  <c r="I10" i="1"/>
  <c r="I12"/>
  <c r="U12"/>
  <c r="I13"/>
  <c r="U13"/>
  <c r="D15"/>
  <c r="D9" i="2"/>
  <c r="E15" i="1"/>
  <c r="E9" i="2"/>
  <c r="H15" i="1"/>
  <c r="H9" i="2"/>
  <c r="M15" i="1"/>
  <c r="M16"/>
  <c r="N15"/>
  <c r="N16"/>
  <c r="O15"/>
  <c r="O16"/>
  <c r="P15"/>
  <c r="P16"/>
  <c r="N9" i="2"/>
  <c r="Q15" i="1"/>
  <c r="Q16"/>
  <c r="M9" i="2"/>
  <c r="R15" i="1"/>
  <c r="R16"/>
  <c r="S15"/>
  <c r="S16"/>
  <c r="T15"/>
  <c r="T86" s="1"/>
  <c r="T87" s="1"/>
  <c r="U22"/>
  <c r="U23"/>
  <c r="D24"/>
  <c r="D12" i="2"/>
  <c r="E24" i="1"/>
  <c r="E12" i="2"/>
  <c r="F24" i="1"/>
  <c r="G12" i="2"/>
  <c r="H24" i="1"/>
  <c r="H12" i="2"/>
  <c r="M24" i="1"/>
  <c r="M25"/>
  <c r="N24"/>
  <c r="N25"/>
  <c r="O24"/>
  <c r="O25"/>
  <c r="P24"/>
  <c r="P25"/>
  <c r="N12" i="2"/>
  <c r="Q24" i="1"/>
  <c r="Q25"/>
  <c r="R24"/>
  <c r="R25"/>
  <c r="S24"/>
  <c r="S25"/>
  <c r="T24"/>
  <c r="T25"/>
  <c r="D34"/>
  <c r="D15" i="2"/>
  <c r="E34" i="1"/>
  <c r="E15" i="2"/>
  <c r="F34" i="1"/>
  <c r="G15" i="2"/>
  <c r="H34" i="1"/>
  <c r="H15" i="2"/>
  <c r="M34" i="1"/>
  <c r="M35"/>
  <c r="N34"/>
  <c r="N35"/>
  <c r="O34"/>
  <c r="O35"/>
  <c r="P34"/>
  <c r="P35"/>
  <c r="N15" i="2"/>
  <c r="Q34" i="1"/>
  <c r="Q35"/>
  <c r="R34"/>
  <c r="R35"/>
  <c r="S34"/>
  <c r="S35"/>
  <c r="O15" i="2"/>
  <c r="T34" i="1"/>
  <c r="T35"/>
  <c r="D43"/>
  <c r="D18" i="2"/>
  <c r="E43" i="1"/>
  <c r="E18" i="2"/>
  <c r="F43" i="1"/>
  <c r="F86" s="1"/>
  <c r="G32" i="2" s="1"/>
  <c r="H43" i="1"/>
  <c r="H18" i="2" s="1"/>
  <c r="M43" i="1"/>
  <c r="M44"/>
  <c r="N43"/>
  <c r="N44"/>
  <c r="O43"/>
  <c r="O44"/>
  <c r="M18" i="2"/>
  <c r="P43" i="1"/>
  <c r="P44"/>
  <c r="N18" i="2"/>
  <c r="Q43" i="1"/>
  <c r="Q44"/>
  <c r="R43"/>
  <c r="R44"/>
  <c r="S43"/>
  <c r="S44"/>
  <c r="T43"/>
  <c r="T44"/>
  <c r="U47"/>
  <c r="W47" s="1"/>
  <c r="U48"/>
  <c r="U55"/>
  <c r="W55"/>
  <c r="D56"/>
  <c r="D21" i="2" s="1"/>
  <c r="E56" i="1"/>
  <c r="E21" i="2" s="1"/>
  <c r="F56" i="1"/>
  <c r="G21" i="2" s="1"/>
  <c r="H56" i="1"/>
  <c r="H21" i="2"/>
  <c r="M56" i="1"/>
  <c r="M86" s="1"/>
  <c r="M87" s="1"/>
  <c r="L32" i="2" s="1"/>
  <c r="N56" i="1"/>
  <c r="N57"/>
  <c r="O56"/>
  <c r="P56"/>
  <c r="P57" s="1"/>
  <c r="N21" i="2" s="1"/>
  <c r="Q56" i="1"/>
  <c r="Q57"/>
  <c r="R56"/>
  <c r="R57"/>
  <c r="S56"/>
  <c r="S57"/>
  <c r="T56"/>
  <c r="T57"/>
  <c r="O21" i="2"/>
  <c r="D68" i="1"/>
  <c r="D24" i="2" s="1"/>
  <c r="E68" i="1"/>
  <c r="E86" s="1"/>
  <c r="E32" i="2" s="1"/>
  <c r="F68" i="1"/>
  <c r="G24" i="2" s="1"/>
  <c r="H68" i="1"/>
  <c r="H24" i="2"/>
  <c r="M68" i="1"/>
  <c r="M69" s="1"/>
  <c r="N68"/>
  <c r="N69"/>
  <c r="O68"/>
  <c r="O69"/>
  <c r="P68"/>
  <c r="P69" s="1"/>
  <c r="N24" i="2" s="1"/>
  <c r="Q68" i="1"/>
  <c r="Q69"/>
  <c r="R68"/>
  <c r="R69"/>
  <c r="S68"/>
  <c r="S69"/>
  <c r="T68"/>
  <c r="T69"/>
  <c r="O24" i="2"/>
  <c r="W22" i="1"/>
  <c r="W80"/>
  <c r="O12" i="2"/>
  <c r="W81" i="1"/>
  <c r="R86"/>
  <c r="R87"/>
  <c r="W21"/>
  <c r="L9" i="2"/>
  <c r="Q86" i="1"/>
  <c r="Q87"/>
  <c r="J77"/>
  <c r="J83"/>
  <c r="L12" i="2"/>
  <c r="L18"/>
  <c r="M12"/>
  <c r="O27"/>
  <c r="O30"/>
  <c r="S86" i="1"/>
  <c r="S87"/>
  <c r="N86"/>
  <c r="N87"/>
  <c r="U84"/>
  <c r="P30" i="2"/>
  <c r="M30"/>
  <c r="W76" i="1"/>
  <c r="I77"/>
  <c r="I27" i="2" s="1"/>
  <c r="I34" i="1"/>
  <c r="I15" i="2" s="1"/>
  <c r="W41" i="1"/>
  <c r="P86"/>
  <c r="P87" s="1"/>
  <c r="N32" i="2" s="1"/>
  <c r="M24"/>
  <c r="W62" i="1"/>
  <c r="O18" i="2"/>
  <c r="U25" i="1"/>
  <c r="P12" i="2" s="1"/>
  <c r="U34" i="1"/>
  <c r="H86"/>
  <c r="H32" i="2" s="1"/>
  <c r="W13" i="1"/>
  <c r="U44"/>
  <c r="P18" i="2" s="1"/>
  <c r="W30" i="1"/>
  <c r="M15" i="2"/>
  <c r="L15"/>
  <c r="U35" i="1"/>
  <c r="P15" i="2"/>
  <c r="W54" i="1"/>
  <c r="W11"/>
  <c r="W74"/>
  <c r="J68"/>
  <c r="L24" i="2" l="1"/>
  <c r="U69" i="1"/>
  <c r="P24" i="2" s="1"/>
  <c r="U68" i="1"/>
  <c r="M27" i="2"/>
  <c r="O86" i="1"/>
  <c r="O87" s="1"/>
  <c r="M32" i="2" s="1"/>
  <c r="M57" i="1"/>
  <c r="L21" i="2" s="1"/>
  <c r="W51" i="1"/>
  <c r="U77"/>
  <c r="W77" s="1"/>
  <c r="R27" i="2" s="1"/>
  <c r="E24"/>
  <c r="I43" i="1"/>
  <c r="I18" i="2" s="1"/>
  <c r="G18"/>
  <c r="J43" i="1"/>
  <c r="J18" i="2" s="1"/>
  <c r="J34" i="1"/>
  <c r="W34" s="1"/>
  <c r="R15" i="2" s="1"/>
  <c r="J24" i="1"/>
  <c r="J12" i="2" s="1"/>
  <c r="I21"/>
  <c r="D86" i="1"/>
  <c r="D32" i="2" s="1"/>
  <c r="J56" i="1"/>
  <c r="J21" i="2" s="1"/>
  <c r="O57" i="1"/>
  <c r="M21" i="2" s="1"/>
  <c r="U78" i="1"/>
  <c r="P27" i="2" s="1"/>
  <c r="W66" i="1"/>
  <c r="W83"/>
  <c r="R30" i="2" s="1"/>
  <c r="W82" i="1"/>
  <c r="U56"/>
  <c r="W56" s="1"/>
  <c r="R21" i="2" s="1"/>
  <c r="W72" i="1"/>
  <c r="W28"/>
  <c r="W68"/>
  <c r="R24" i="2" s="1"/>
  <c r="W67" i="1"/>
  <c r="W42"/>
  <c r="J30" i="2"/>
  <c r="W12" i="1"/>
  <c r="W38"/>
  <c r="J15"/>
  <c r="W20"/>
  <c r="J24" i="2"/>
  <c r="J27"/>
  <c r="W48" i="1"/>
  <c r="O32" i="2"/>
  <c r="U15" i="1"/>
  <c r="T16"/>
  <c r="U87" l="1"/>
  <c r="P32" i="2" s="1"/>
  <c r="I86" i="1"/>
  <c r="I32" i="2" s="1"/>
  <c r="W43" i="1"/>
  <c r="R18" i="2" s="1"/>
  <c r="J15"/>
  <c r="W24" i="1"/>
  <c r="R12" i="2" s="1"/>
  <c r="U57" i="1"/>
  <c r="P21" i="2" s="1"/>
  <c r="J9"/>
  <c r="J86" i="1"/>
  <c r="J32" i="2" s="1"/>
  <c r="U86" i="1"/>
  <c r="W15"/>
  <c r="R9" i="2" s="1"/>
  <c r="S35" s="1"/>
  <c r="U16" i="1"/>
  <c r="P9" i="2" s="1"/>
  <c r="O9"/>
  <c r="W86" i="1" l="1"/>
  <c r="R32" i="2" s="1"/>
</calcChain>
</file>

<file path=xl/sharedStrings.xml><?xml version="1.0" encoding="utf-8"?>
<sst xmlns="http://schemas.openxmlformats.org/spreadsheetml/2006/main" count="133" uniqueCount="90">
  <si>
    <t>Task Number and Name</t>
  </si>
  <si>
    <t>Person:</t>
  </si>
  <si>
    <t>Multiplier:</t>
  </si>
  <si>
    <t>Direct Expenses</t>
  </si>
  <si>
    <t>Unit:</t>
  </si>
  <si>
    <t>Cost:</t>
  </si>
  <si>
    <t>Cost Item:</t>
  </si>
  <si>
    <t>Lodging</t>
  </si>
  <si>
    <t>1 night</t>
  </si>
  <si>
    <t>Car Miles</t>
  </si>
  <si>
    <t>1 mile</t>
  </si>
  <si>
    <t>Airfare</t>
  </si>
  <si>
    <t>Meals</t>
  </si>
  <si>
    <t>1 day</t>
  </si>
  <si>
    <t>roundtrip</t>
  </si>
  <si>
    <t>Parking</t>
  </si>
  <si>
    <t>Other</t>
  </si>
  <si>
    <t>TOTAL</t>
  </si>
  <si>
    <t>PC</t>
  </si>
  <si>
    <t>GRAND TOTAL</t>
  </si>
  <si>
    <t>GRAND TOTAL:</t>
  </si>
  <si>
    <t>Rate:</t>
  </si>
  <si>
    <t>Sub-total:</t>
  </si>
  <si>
    <t>Cost</t>
  </si>
  <si>
    <t>Hours</t>
  </si>
  <si>
    <t>Projected Labor Hours and Cost</t>
  </si>
  <si>
    <t>Labor Hours and Cost for Team Members</t>
  </si>
  <si>
    <t>Transport.</t>
  </si>
  <si>
    <t># of Units:</t>
  </si>
  <si>
    <t xml:space="preserve">Cost: </t>
  </si>
  <si>
    <t>TOTAL LABOR</t>
  </si>
  <si>
    <t>EXPENSES</t>
  </si>
  <si>
    <t>TOTAL EXPENSES</t>
  </si>
  <si>
    <t>COST CALCULATION FOR CARLSBAD PROPOSAL</t>
  </si>
  <si>
    <t>Check total:</t>
  </si>
  <si>
    <t>cler</t>
  </si>
  <si>
    <t>xx</t>
  </si>
  <si>
    <t>Rent Car</t>
  </si>
  <si>
    <t>Task 1: Project Start-up and Planning</t>
  </si>
  <si>
    <t xml:space="preserve">1.1 Review Background Documents </t>
  </si>
  <si>
    <t xml:space="preserve">1.2 Prepare Detailed Schedule (draft) </t>
  </si>
  <si>
    <t xml:space="preserve">1.3 Organize/Conduct Kick-off Meeting </t>
  </si>
  <si>
    <t xml:space="preserve">1.4 Final Schedule/Proj. Mngmnt Guide </t>
  </si>
  <si>
    <t>PROJECT MANAGEMENT</t>
  </si>
  <si>
    <t>Task 2: Design, Deploy Web-based Survey</t>
  </si>
  <si>
    <t xml:space="preserve">2.1 Design and Create Prototype </t>
  </si>
  <si>
    <t xml:space="preserve">2.2 Test/Deploy Final Tool </t>
  </si>
  <si>
    <t>2.3 Encourage Survey Responses</t>
  </si>
  <si>
    <t>2.4 Monitor/Support Survey</t>
  </si>
  <si>
    <t xml:space="preserve">Task 3: Regional Forums and Interviews </t>
  </si>
  <si>
    <t>3.1 Organize/Prepare for Regional Forums</t>
  </si>
  <si>
    <t xml:space="preserve">3.2 Conduct Regional Forums </t>
  </si>
  <si>
    <t xml:space="preserve">Task 4: Evaluate/Document Info Gathering </t>
  </si>
  <si>
    <t>4.1 Compile Survey Results</t>
  </si>
  <si>
    <t>4.2 Summarize Regional Forums</t>
  </si>
  <si>
    <t>4.3 Summarize Interviews</t>
  </si>
  <si>
    <t>4.4 Distribute and Review Summaries</t>
  </si>
  <si>
    <t xml:space="preserve">Task 5: Develop  Draft Business Plan </t>
  </si>
  <si>
    <t>5.1 Prepare and Approve Outline</t>
  </si>
  <si>
    <t>5.2 Prepare Draft Section on Funding</t>
  </si>
  <si>
    <t>5.3 Review/Comment on Draft Section</t>
  </si>
  <si>
    <t xml:space="preserve">5.4 Prepare/Submit Full 1st Draft  </t>
  </si>
  <si>
    <t xml:space="preserve">5.5 Review/Comment on 1st Draft </t>
  </si>
  <si>
    <t xml:space="preserve">5.6 Prepare/Submit 2nd Draft </t>
  </si>
  <si>
    <t xml:space="preserve">5.7 Review/Comment on 2nd Draft </t>
  </si>
  <si>
    <t xml:space="preserve">Task 6: Final Business Plan/Exec. Summary </t>
  </si>
  <si>
    <t xml:space="preserve">6.1 Prepare/Submit Final Draft </t>
  </si>
  <si>
    <t xml:space="preserve">6.2 Review/Comment on Final Draft </t>
  </si>
  <si>
    <t>6.3 Prepare/Submit Final Business Plan</t>
  </si>
  <si>
    <t>6.4 Prepare Draft Exec Summary Materials</t>
  </si>
  <si>
    <t>6.5 Review/Comment on Draft Materials</t>
  </si>
  <si>
    <t xml:space="preserve">6.6 Prepare/Conduct Exec. Presentation </t>
  </si>
  <si>
    <t xml:space="preserve">6.7 Prepare MSProject File </t>
  </si>
  <si>
    <t xml:space="preserve">Task 7: Prepare LiDAR Specifications </t>
  </si>
  <si>
    <t>Task 8: Project Closure and BP Submittal to FGDC</t>
  </si>
  <si>
    <t>8.1 Prepare Final Project Status Report</t>
  </si>
  <si>
    <t>8.2 Submittal of Business Plan to FGDC</t>
  </si>
  <si>
    <t>Refreshments</t>
  </si>
  <si>
    <t>TL</t>
  </si>
  <si>
    <t>MR</t>
  </si>
  <si>
    <t>3.4 Follow-up  as needed</t>
  </si>
  <si>
    <t>3.3 Organize and Conduct Interviews</t>
  </si>
  <si>
    <t>3.5 Gather info from other states</t>
  </si>
  <si>
    <t>5.8  Mid-TN GIS Forum Presentation</t>
  </si>
  <si>
    <t>7.3 Prepare/Submit Revised LiDAR Specs</t>
  </si>
  <si>
    <t>7.1 Review Draft/Research Other Organizations</t>
  </si>
  <si>
    <t>7.4 Final Revised LiDAR Specifications</t>
  </si>
  <si>
    <t xml:space="preserve">7.1 Recommendations/Review with Working Group </t>
  </si>
  <si>
    <t>day</t>
  </si>
  <si>
    <t>COST CALCULATION FOR GIS CONSULTING PROJECT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</si>
</sst>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"/>
    <numFmt numFmtId="165" formatCode="&quot;$&quot;#,##0.00"/>
  </numFmts>
  <fonts count="1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5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2" xfId="0" applyNumberFormat="1" applyFont="1" applyBorder="1"/>
    <xf numFmtId="165" fontId="1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3" fillId="0" borderId="4" xfId="0" applyFont="1" applyBorder="1" applyAlignment="1"/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4" fillId="0" borderId="11" xfId="0" applyFont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5" fillId="0" borderId="17" xfId="0" applyFont="1" applyBorder="1" applyAlignment="1">
      <alignment horizontal="left"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6" fillId="0" borderId="22" xfId="0" applyFont="1" applyBorder="1"/>
    <xf numFmtId="0" fontId="4" fillId="0" borderId="23" xfId="0" applyFont="1" applyBorder="1" applyAlignment="1">
      <alignment horizontal="right"/>
    </xf>
    <xf numFmtId="0" fontId="1" fillId="0" borderId="24" xfId="0" applyFont="1" applyBorder="1"/>
    <xf numFmtId="0" fontId="6" fillId="0" borderId="25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4" fillId="0" borderId="11" xfId="0" applyFont="1" applyBorder="1"/>
    <xf numFmtId="0" fontId="4" fillId="0" borderId="1" xfId="0" applyFont="1" applyBorder="1"/>
    <xf numFmtId="165" fontId="4" fillId="0" borderId="3" xfId="0" applyNumberFormat="1" applyFont="1" applyBorder="1"/>
    <xf numFmtId="0" fontId="4" fillId="0" borderId="8" xfId="0" applyFont="1" applyBorder="1"/>
    <xf numFmtId="0" fontId="4" fillId="0" borderId="5" xfId="0" applyFont="1" applyBorder="1"/>
    <xf numFmtId="0" fontId="8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165" fontId="9" fillId="0" borderId="1" xfId="0" applyNumberFormat="1" applyFont="1" applyBorder="1"/>
    <xf numFmtId="0" fontId="4" fillId="0" borderId="17" xfId="0" applyFont="1" applyBorder="1" applyAlignment="1">
      <alignment horizontal="left" vertical="center"/>
    </xf>
    <xf numFmtId="0" fontId="9" fillId="0" borderId="1" xfId="0" applyFont="1" applyBorder="1"/>
    <xf numFmtId="0" fontId="9" fillId="0" borderId="17" xfId="0" applyFont="1" applyBorder="1" applyAlignment="1">
      <alignment horizontal="right" vertical="center"/>
    </xf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9" xfId="0" applyFont="1" applyBorder="1"/>
    <xf numFmtId="0" fontId="4" fillId="0" borderId="31" xfId="0" applyFont="1" applyBorder="1"/>
    <xf numFmtId="165" fontId="4" fillId="0" borderId="30" xfId="0" applyNumberFormat="1" applyFont="1" applyBorder="1"/>
    <xf numFmtId="165" fontId="9" fillId="0" borderId="5" xfId="0" applyNumberFormat="1" applyFont="1" applyBorder="1"/>
    <xf numFmtId="3" fontId="9" fillId="0" borderId="1" xfId="0" applyNumberFormat="1" applyFont="1" applyBorder="1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32" xfId="0" applyFont="1" applyBorder="1"/>
    <xf numFmtId="0" fontId="6" fillId="0" borderId="33" xfId="0" applyFont="1" applyBorder="1"/>
    <xf numFmtId="0" fontId="4" fillId="0" borderId="11" xfId="0" applyFont="1" applyBorder="1" applyAlignment="1">
      <alignment horizontal="left"/>
    </xf>
    <xf numFmtId="0" fontId="1" fillId="0" borderId="18" xfId="0" applyFont="1" applyBorder="1"/>
    <xf numFmtId="0" fontId="1" fillId="0" borderId="34" xfId="0" applyFont="1" applyBorder="1"/>
    <xf numFmtId="0" fontId="6" fillId="0" borderId="24" xfId="0" applyFont="1" applyBorder="1"/>
    <xf numFmtId="3" fontId="9" fillId="0" borderId="35" xfId="0" applyNumberFormat="1" applyFont="1" applyBorder="1"/>
    <xf numFmtId="0" fontId="3" fillId="0" borderId="0" xfId="0" quotePrefix="1" applyFont="1"/>
    <xf numFmtId="0" fontId="4" fillId="0" borderId="26" xfId="0" applyFont="1" applyBorder="1" applyAlignment="1">
      <alignment horizontal="left" vertical="center"/>
    </xf>
    <xf numFmtId="0" fontId="4" fillId="0" borderId="35" xfId="0" applyFont="1" applyBorder="1" applyAlignment="1">
      <alignment horizontal="left"/>
    </xf>
    <xf numFmtId="0" fontId="4" fillId="0" borderId="35" xfId="0" applyFont="1" applyBorder="1"/>
    <xf numFmtId="0" fontId="4" fillId="0" borderId="26" xfId="0" applyFont="1" applyBorder="1" applyAlignment="1">
      <alignment horizontal="left" vertical="top"/>
    </xf>
    <xf numFmtId="0" fontId="4" fillId="0" borderId="35" xfId="0" applyFont="1" applyBorder="1" applyAlignment="1">
      <alignment vertical="top"/>
    </xf>
    <xf numFmtId="0" fontId="7" fillId="0" borderId="26" xfId="0" applyFont="1" applyBorder="1" applyAlignment="1">
      <alignment horizontal="right" vertical="center"/>
    </xf>
    <xf numFmtId="165" fontId="9" fillId="0" borderId="35" xfId="0" applyNumberFormat="1" applyFont="1" applyBorder="1"/>
    <xf numFmtId="0" fontId="4" fillId="0" borderId="35" xfId="0" applyFont="1" applyBorder="1" applyAlignment="1">
      <alignment horizontal="left" vertical="top"/>
    </xf>
    <xf numFmtId="164" fontId="4" fillId="0" borderId="36" xfId="0" applyNumberFormat="1" applyFont="1" applyBorder="1" applyAlignment="1">
      <alignment vertical="top"/>
    </xf>
    <xf numFmtId="0" fontId="7" fillId="0" borderId="2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6" fillId="2" borderId="1" xfId="0" applyNumberFormat="1" applyFont="1" applyFill="1" applyBorder="1"/>
    <xf numFmtId="164" fontId="9" fillId="0" borderId="1" xfId="0" applyNumberFormat="1" applyFont="1" applyBorder="1"/>
    <xf numFmtId="164" fontId="4" fillId="0" borderId="8" xfId="0" applyNumberFormat="1" applyFont="1" applyBorder="1"/>
    <xf numFmtId="164" fontId="1" fillId="0" borderId="8" xfId="0" applyNumberFormat="1" applyFont="1" applyBorder="1"/>
    <xf numFmtId="164" fontId="4" fillId="0" borderId="8" xfId="0" applyNumberFormat="1" applyFont="1" applyBorder="1" applyAlignment="1">
      <alignment vertical="top"/>
    </xf>
    <xf numFmtId="164" fontId="4" fillId="0" borderId="3" xfId="0" applyNumberFormat="1" applyFont="1" applyBorder="1"/>
    <xf numFmtId="164" fontId="4" fillId="0" borderId="36" xfId="0" applyNumberFormat="1" applyFont="1" applyBorder="1"/>
    <xf numFmtId="164" fontId="9" fillId="0" borderId="36" xfId="0" applyNumberFormat="1" applyFont="1" applyBorder="1"/>
    <xf numFmtId="164" fontId="6" fillId="2" borderId="1" xfId="0" applyNumberFormat="1" applyFont="1" applyFill="1" applyBorder="1"/>
    <xf numFmtId="165" fontId="6" fillId="0" borderId="37" xfId="0" applyNumberFormat="1" applyFont="1" applyBorder="1"/>
    <xf numFmtId="0" fontId="6" fillId="0" borderId="38" xfId="0" applyFont="1" applyBorder="1"/>
    <xf numFmtId="0" fontId="6" fillId="0" borderId="39" xfId="0" applyFont="1" applyBorder="1" applyAlignment="1">
      <alignment horizontal="center" wrapText="1"/>
    </xf>
    <xf numFmtId="0" fontId="7" fillId="0" borderId="26" xfId="0" applyFont="1" applyBorder="1" applyAlignment="1">
      <alignment horizontal="left" vertical="center"/>
    </xf>
    <xf numFmtId="3" fontId="4" fillId="0" borderId="1" xfId="0" applyNumberFormat="1" applyFont="1" applyBorder="1"/>
    <xf numFmtId="165" fontId="3" fillId="0" borderId="0" xfId="0" applyNumberFormat="1" applyFont="1"/>
    <xf numFmtId="165" fontId="3" fillId="0" borderId="3" xfId="0" applyNumberFormat="1" applyFont="1" applyBorder="1" applyAlignment="1">
      <alignment horizontal="center"/>
    </xf>
    <xf numFmtId="165" fontId="6" fillId="0" borderId="40" xfId="0" applyNumberFormat="1" applyFont="1" applyBorder="1" applyAlignment="1">
      <alignment horizontal="center"/>
    </xf>
    <xf numFmtId="165" fontId="3" fillId="0" borderId="21" xfId="0" applyNumberFormat="1" applyFont="1" applyBorder="1"/>
    <xf numFmtId="165" fontId="4" fillId="0" borderId="1" xfId="0" applyNumberFormat="1" applyFont="1" applyBorder="1"/>
    <xf numFmtId="165" fontId="1" fillId="0" borderId="8" xfId="0" applyNumberFormat="1" applyFont="1" applyBorder="1"/>
    <xf numFmtId="165" fontId="9" fillId="0" borderId="37" xfId="0" applyNumberFormat="1" applyFont="1" applyBorder="1"/>
    <xf numFmtId="165" fontId="4" fillId="0" borderId="35" xfId="0" applyNumberFormat="1" applyFont="1" applyBorder="1" applyAlignment="1">
      <alignment vertical="top"/>
    </xf>
    <xf numFmtId="165" fontId="4" fillId="0" borderId="36" xfId="0" applyNumberFormat="1" applyFont="1" applyBorder="1" applyAlignment="1">
      <alignment vertical="top"/>
    </xf>
    <xf numFmtId="165" fontId="1" fillId="0" borderId="8" xfId="0" applyNumberFormat="1" applyFont="1" applyBorder="1" applyAlignment="1">
      <alignment vertical="top"/>
    </xf>
    <xf numFmtId="165" fontId="6" fillId="0" borderId="37" xfId="0" applyNumberFormat="1" applyFont="1" applyBorder="1" applyAlignment="1">
      <alignment vertical="top"/>
    </xf>
    <xf numFmtId="165" fontId="6" fillId="2" borderId="1" xfId="0" applyNumberFormat="1" applyFont="1" applyFill="1" applyBorder="1"/>
    <xf numFmtId="165" fontId="6" fillId="2" borderId="37" xfId="0" applyNumberFormat="1" applyFont="1" applyFill="1" applyBorder="1"/>
    <xf numFmtId="0" fontId="8" fillId="0" borderId="5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/>
    </xf>
    <xf numFmtId="165" fontId="4" fillId="0" borderId="42" xfId="0" applyNumberFormat="1" applyFont="1" applyBorder="1"/>
    <xf numFmtId="165" fontId="4" fillId="0" borderId="5" xfId="0" applyNumberFormat="1" applyFont="1" applyBorder="1"/>
    <xf numFmtId="0" fontId="4" fillId="0" borderId="3" xfId="0" applyFont="1" applyBorder="1"/>
    <xf numFmtId="164" fontId="4" fillId="0" borderId="35" xfId="0" applyNumberFormat="1" applyFont="1" applyBorder="1"/>
    <xf numFmtId="164" fontId="4" fillId="0" borderId="0" xfId="0" applyNumberFormat="1" applyFont="1" applyBorder="1"/>
    <xf numFmtId="165" fontId="4" fillId="0" borderId="35" xfId="0" applyNumberFormat="1" applyFont="1" applyBorder="1"/>
    <xf numFmtId="0" fontId="4" fillId="0" borderId="43" xfId="0" applyFont="1" applyBorder="1"/>
    <xf numFmtId="0" fontId="8" fillId="0" borderId="5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5" fontId="6" fillId="0" borderId="3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65" fontId="9" fillId="0" borderId="42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165" fontId="9" fillId="0" borderId="42" xfId="0" applyNumberFormat="1" applyFont="1" applyBorder="1" applyAlignment="1">
      <alignment vertical="center"/>
    </xf>
    <xf numFmtId="165" fontId="9" fillId="0" borderId="11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65" fontId="6" fillId="0" borderId="3" xfId="0" applyNumberFormat="1" applyFont="1" applyBorder="1" applyAlignment="1">
      <alignment horizontal="center"/>
    </xf>
    <xf numFmtId="3" fontId="4" fillId="0" borderId="35" xfId="0" applyNumberFormat="1" applyFont="1" applyBorder="1"/>
    <xf numFmtId="164" fontId="9" fillId="0" borderId="35" xfId="0" applyNumberFormat="1" applyFont="1" applyBorder="1"/>
    <xf numFmtId="0" fontId="6" fillId="0" borderId="3" xfId="0" applyFont="1" applyBorder="1" applyAlignment="1"/>
    <xf numFmtId="0" fontId="6" fillId="0" borderId="40" xfId="0" applyFont="1" applyBorder="1" applyAlignment="1">
      <alignment horizontal="center" wrapText="1"/>
    </xf>
    <xf numFmtId="0" fontId="10" fillId="0" borderId="0" xfId="0" applyFont="1"/>
    <xf numFmtId="165" fontId="10" fillId="0" borderId="0" xfId="0" applyNumberFormat="1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6" fontId="0" fillId="0" borderId="0" xfId="0" applyNumberFormat="1"/>
    <xf numFmtId="6" fontId="11" fillId="0" borderId="57" xfId="0" applyNumberFormat="1" applyFont="1" applyBorder="1" applyAlignment="1">
      <alignment horizontal="right" wrapText="1"/>
    </xf>
    <xf numFmtId="6" fontId="11" fillId="0" borderId="58" xfId="0" applyNumberFormat="1" applyFont="1" applyBorder="1" applyAlignment="1">
      <alignment horizontal="right" wrapText="1"/>
    </xf>
    <xf numFmtId="6" fontId="11" fillId="0" borderId="59" xfId="0" applyNumberFormat="1" applyFont="1" applyBorder="1" applyAlignment="1">
      <alignment horizontal="right" wrapText="1"/>
    </xf>
    <xf numFmtId="6" fontId="11" fillId="0" borderId="60" xfId="0" applyNumberFormat="1" applyFont="1" applyBorder="1" applyAlignment="1">
      <alignment horizontal="right" wrapText="1"/>
    </xf>
    <xf numFmtId="6" fontId="11" fillId="0" borderId="61" xfId="0" applyNumberFormat="1" applyFont="1" applyBorder="1" applyAlignment="1">
      <alignment horizontal="right" wrapText="1"/>
    </xf>
    <xf numFmtId="6" fontId="11" fillId="0" borderId="62" xfId="0" applyNumberFormat="1" applyFont="1" applyBorder="1" applyAlignment="1">
      <alignment horizontal="right" wrapText="1"/>
    </xf>
    <xf numFmtId="0" fontId="11" fillId="0" borderId="61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6" fillId="0" borderId="39" xfId="0" applyFont="1" applyBorder="1" applyAlignment="1">
      <alignment horizontal="center"/>
    </xf>
    <xf numFmtId="0" fontId="1" fillId="0" borderId="44" xfId="0" applyFont="1" applyBorder="1" applyAlignment="1">
      <alignment vertical="center"/>
    </xf>
    <xf numFmtId="165" fontId="6" fillId="0" borderId="45" xfId="0" applyNumberFormat="1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165" fontId="2" fillId="0" borderId="47" xfId="0" applyNumberFormat="1" applyFont="1" applyBorder="1" applyAlignment="1">
      <alignment vertic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164" fontId="6" fillId="0" borderId="3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topLeftCell="A62" zoomScale="87" zoomScaleNormal="87" workbookViewId="0">
      <selection activeCell="O75" sqref="O75"/>
    </sheetView>
  </sheetViews>
  <sheetFormatPr defaultRowHeight="12.75"/>
  <cols>
    <col min="1" max="1" width="2" style="3" customWidth="1"/>
    <col min="2" max="2" width="29.7109375" style="3" customWidth="1"/>
    <col min="3" max="3" width="6.85546875" style="3" customWidth="1"/>
    <col min="4" max="4" width="6.42578125" style="3" customWidth="1"/>
    <col min="5" max="8" width="5.7109375" style="3" customWidth="1"/>
    <col min="9" max="9" width="5.85546875" style="3" customWidth="1"/>
    <col min="10" max="10" width="10.140625" style="3" customWidth="1"/>
    <col min="11" max="11" width="1.42578125" style="3" customWidth="1"/>
    <col min="12" max="12" width="7.85546875" style="3" customWidth="1"/>
    <col min="13" max="13" width="9.28515625" style="3" customWidth="1"/>
    <col min="14" max="14" width="9.7109375" style="3" customWidth="1"/>
    <col min="15" max="15" width="9.42578125" style="3" customWidth="1"/>
    <col min="16" max="16" width="8.42578125" style="3" customWidth="1"/>
    <col min="17" max="20" width="7.7109375" style="3" customWidth="1"/>
    <col min="21" max="21" width="11.140625" style="92" customWidth="1"/>
    <col min="22" max="22" width="1.42578125" style="3" customWidth="1"/>
    <col min="23" max="23" width="14.28515625" style="3" customWidth="1"/>
    <col min="24" max="16384" width="9.140625" style="3"/>
  </cols>
  <sheetData>
    <row r="1" spans="1:23">
      <c r="B1" s="66"/>
    </row>
    <row r="2" spans="1:23" ht="15.75">
      <c r="B2" s="166" t="s">
        <v>89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23" ht="15.75" customHeight="1" thickBot="1">
      <c r="C3" s="2"/>
    </row>
    <row r="4" spans="1:23" ht="13.5" thickTop="1">
      <c r="B4" s="21"/>
      <c r="C4" s="19"/>
      <c r="D4" s="164" t="s">
        <v>26</v>
      </c>
      <c r="E4" s="164"/>
      <c r="F4" s="164"/>
      <c r="G4" s="164"/>
      <c r="H4" s="164"/>
      <c r="I4" s="164"/>
      <c r="J4" s="165"/>
      <c r="K4" s="13"/>
      <c r="L4" s="10"/>
      <c r="M4" s="164" t="s">
        <v>3</v>
      </c>
      <c r="N4" s="164"/>
      <c r="O4" s="164"/>
      <c r="P4" s="164"/>
      <c r="Q4" s="164"/>
      <c r="R4" s="164"/>
      <c r="S4" s="164"/>
      <c r="T4" s="164"/>
      <c r="U4" s="165"/>
      <c r="V4" s="16"/>
      <c r="W4" s="23"/>
    </row>
    <row r="5" spans="1:23">
      <c r="B5" s="22"/>
      <c r="C5" s="20" t="s">
        <v>1</v>
      </c>
      <c r="D5" s="5" t="s">
        <v>18</v>
      </c>
      <c r="E5" s="5" t="s">
        <v>79</v>
      </c>
      <c r="F5" s="148" t="s">
        <v>78</v>
      </c>
      <c r="G5" s="148" t="s">
        <v>36</v>
      </c>
      <c r="H5" s="148" t="s">
        <v>35</v>
      </c>
      <c r="I5" s="5"/>
      <c r="J5" s="9"/>
      <c r="K5" s="14"/>
      <c r="L5" s="11" t="s">
        <v>6</v>
      </c>
      <c r="M5" s="5" t="s">
        <v>7</v>
      </c>
      <c r="N5" s="5" t="s">
        <v>9</v>
      </c>
      <c r="O5" s="5" t="s">
        <v>11</v>
      </c>
      <c r="P5" s="5" t="s">
        <v>12</v>
      </c>
      <c r="Q5" s="5" t="s">
        <v>15</v>
      </c>
      <c r="R5" s="5" t="s">
        <v>37</v>
      </c>
      <c r="S5" s="5" t="s">
        <v>77</v>
      </c>
      <c r="T5" s="5" t="s">
        <v>16</v>
      </c>
      <c r="U5" s="93"/>
      <c r="V5" s="15"/>
      <c r="W5" s="24"/>
    </row>
    <row r="6" spans="1:23">
      <c r="B6" s="22"/>
      <c r="C6" s="20" t="s">
        <v>21</v>
      </c>
      <c r="D6" s="6">
        <v>125</v>
      </c>
      <c r="E6" s="6">
        <v>100</v>
      </c>
      <c r="F6" s="6">
        <v>60</v>
      </c>
      <c r="G6" s="6">
        <v>0</v>
      </c>
      <c r="H6" s="6">
        <v>20</v>
      </c>
      <c r="I6" s="167" t="s">
        <v>30</v>
      </c>
      <c r="J6" s="168"/>
      <c r="K6" s="15"/>
      <c r="L6" s="11" t="s">
        <v>4</v>
      </c>
      <c r="M6" s="5" t="s">
        <v>8</v>
      </c>
      <c r="N6" s="5" t="s">
        <v>10</v>
      </c>
      <c r="O6" s="5" t="s">
        <v>14</v>
      </c>
      <c r="P6" s="5" t="s">
        <v>13</v>
      </c>
      <c r="Q6" s="5" t="s">
        <v>13</v>
      </c>
      <c r="R6" s="5" t="s">
        <v>13</v>
      </c>
      <c r="S6" s="5" t="s">
        <v>88</v>
      </c>
      <c r="T6" s="5"/>
      <c r="U6" s="141" t="s">
        <v>17</v>
      </c>
      <c r="V6" s="15"/>
      <c r="W6" s="25"/>
    </row>
    <row r="7" spans="1:23" ht="13.5" thickBot="1">
      <c r="B7" s="31" t="s">
        <v>0</v>
      </c>
      <c r="C7" s="32" t="s">
        <v>2</v>
      </c>
      <c r="D7" s="33">
        <v>1</v>
      </c>
      <c r="E7" s="33">
        <v>1</v>
      </c>
      <c r="F7" s="33">
        <v>1.2</v>
      </c>
      <c r="G7" s="33">
        <v>1</v>
      </c>
      <c r="H7" s="33">
        <v>1.1000000000000001</v>
      </c>
      <c r="I7" s="64" t="s">
        <v>24</v>
      </c>
      <c r="J7" s="34" t="s">
        <v>23</v>
      </c>
      <c r="K7" s="15"/>
      <c r="L7" s="12" t="s">
        <v>5</v>
      </c>
      <c r="M7" s="7">
        <v>95</v>
      </c>
      <c r="N7" s="8">
        <v>0.45</v>
      </c>
      <c r="O7" s="7">
        <v>350</v>
      </c>
      <c r="P7" s="7">
        <v>40</v>
      </c>
      <c r="Q7" s="7">
        <v>9</v>
      </c>
      <c r="R7" s="7">
        <v>50</v>
      </c>
      <c r="S7" s="7">
        <v>70</v>
      </c>
      <c r="T7" s="7">
        <v>50</v>
      </c>
      <c r="U7" s="94" t="s">
        <v>31</v>
      </c>
      <c r="V7" s="15"/>
      <c r="W7" s="159" t="s">
        <v>19</v>
      </c>
    </row>
    <row r="8" spans="1:23" ht="6.75" customHeight="1">
      <c r="A8" s="26"/>
      <c r="B8" s="28"/>
      <c r="C8" s="29"/>
      <c r="D8" s="29"/>
      <c r="E8" s="29"/>
      <c r="F8" s="29"/>
      <c r="G8" s="29"/>
      <c r="H8" s="29"/>
      <c r="I8" s="29"/>
      <c r="J8" s="30"/>
      <c r="K8" s="27"/>
      <c r="L8" s="28"/>
      <c r="M8" s="29"/>
      <c r="N8" s="29"/>
      <c r="O8" s="29"/>
      <c r="P8" s="29"/>
      <c r="Q8" s="29"/>
      <c r="R8" s="29"/>
      <c r="S8" s="29"/>
      <c r="T8" s="29"/>
      <c r="U8" s="95"/>
      <c r="V8" s="62"/>
      <c r="W8" s="63"/>
    </row>
    <row r="9" spans="1:23" s="125" customFormat="1">
      <c r="A9" s="118"/>
      <c r="B9" s="157" t="s">
        <v>38</v>
      </c>
      <c r="C9" s="77"/>
      <c r="D9" s="119"/>
      <c r="E9" s="119"/>
      <c r="F9" s="119"/>
      <c r="G9" s="119"/>
      <c r="H9" s="119"/>
      <c r="I9" s="119"/>
      <c r="J9" s="120"/>
      <c r="K9" s="121"/>
      <c r="L9" s="122"/>
      <c r="M9" s="119"/>
      <c r="N9" s="119"/>
      <c r="O9" s="119"/>
      <c r="P9" s="119"/>
      <c r="Q9" s="119"/>
      <c r="R9" s="119"/>
      <c r="S9" s="119"/>
      <c r="T9" s="119"/>
      <c r="U9" s="120"/>
      <c r="V9" s="123"/>
      <c r="W9" s="124"/>
    </row>
    <row r="10" spans="1:23" s="125" customFormat="1">
      <c r="A10" s="118"/>
      <c r="B10" s="158" t="s">
        <v>39</v>
      </c>
      <c r="C10" s="115"/>
      <c r="D10" s="119">
        <v>5</v>
      </c>
      <c r="E10" s="119">
        <v>5</v>
      </c>
      <c r="F10" s="119">
        <v>4</v>
      </c>
      <c r="G10" s="119"/>
      <c r="H10" s="119"/>
      <c r="I10" s="126">
        <f>SUM(D10:H10)</f>
        <v>14</v>
      </c>
      <c r="J10" s="120">
        <f>SUM(D10*($D$6*$D$7),E10*($E$6*$E$7),F10*($F$6*$F$7), G10*($G$6*$G$7), H10*($H$6*$H$7) )</f>
        <v>1413</v>
      </c>
      <c r="K10" s="121"/>
      <c r="L10" s="122"/>
      <c r="M10" s="119"/>
      <c r="N10" s="119"/>
      <c r="O10" s="119"/>
      <c r="P10" s="119"/>
      <c r="Q10" s="119"/>
      <c r="R10" s="119"/>
      <c r="S10" s="119"/>
      <c r="T10" s="119"/>
      <c r="U10" s="120">
        <f>SUM($M$7*M10, $N$7*N10, $O$7*O10, $P$7*P10, $Q$7*Q10, $R$7*R10, $S$7*S10, $T$7*T10)</f>
        <v>0</v>
      </c>
      <c r="V10" s="123"/>
      <c r="W10" s="124">
        <f t="shared" ref="W10:W15" si="0">SUM(J10, U10)</f>
        <v>1413</v>
      </c>
    </row>
    <row r="11" spans="1:23" s="125" customFormat="1">
      <c r="A11" s="118"/>
      <c r="B11" s="158" t="s">
        <v>40</v>
      </c>
      <c r="C11" s="115"/>
      <c r="D11" s="119">
        <v>2</v>
      </c>
      <c r="E11" s="119">
        <v>2</v>
      </c>
      <c r="F11" s="119"/>
      <c r="G11" s="119"/>
      <c r="H11" s="119"/>
      <c r="I11" s="126">
        <f>SUM(D11:H11)</f>
        <v>4</v>
      </c>
      <c r="J11" s="120">
        <f>SUM(D11*($D$6*$D$7),E11*($E$6*$E$7),F11*($F$6*$F$7), G11*($G$6*$G$7), H11*($H$6*$H$7) )</f>
        <v>450</v>
      </c>
      <c r="K11" s="121"/>
      <c r="L11" s="122"/>
      <c r="M11" s="119"/>
      <c r="N11" s="119"/>
      <c r="O11" s="119"/>
      <c r="P11" s="119"/>
      <c r="Q11" s="119"/>
      <c r="R11" s="119"/>
      <c r="S11" s="119"/>
      <c r="T11" s="119"/>
      <c r="U11" s="120">
        <f>SUM($M$7*M11, $N$7*N11, $O$7*O11, $P$7*P11, $Q$7*Q11, $R$7*R11, $S$7*S11, $T$7*T11)</f>
        <v>0</v>
      </c>
      <c r="V11" s="123"/>
      <c r="W11" s="124">
        <f t="shared" si="0"/>
        <v>450</v>
      </c>
    </row>
    <row r="12" spans="1:23" s="125" customFormat="1">
      <c r="A12" s="118"/>
      <c r="B12" s="158" t="s">
        <v>41</v>
      </c>
      <c r="C12" s="115"/>
      <c r="D12" s="119">
        <v>11</v>
      </c>
      <c r="E12" s="119">
        <v>8</v>
      </c>
      <c r="F12" s="119"/>
      <c r="G12" s="119"/>
      <c r="H12" s="119"/>
      <c r="I12" s="126">
        <f>SUM(D12:H12)</f>
        <v>19</v>
      </c>
      <c r="J12" s="120">
        <f>SUM(D12*($D$6*$D$7),E12*($E$6*$E$7),F12*($F$6*$F$7), G12*($G$6*$G$7), H12*($H$6*$H$7) )</f>
        <v>2175</v>
      </c>
      <c r="K12" s="121"/>
      <c r="L12" s="122"/>
      <c r="M12" s="119">
        <v>2</v>
      </c>
      <c r="N12" s="119">
        <v>450</v>
      </c>
      <c r="O12" s="119">
        <v>1</v>
      </c>
      <c r="P12" s="119">
        <v>2</v>
      </c>
      <c r="Q12" s="119">
        <v>1</v>
      </c>
      <c r="R12" s="119"/>
      <c r="S12" s="119"/>
      <c r="T12" s="119">
        <v>4</v>
      </c>
      <c r="U12" s="120">
        <f>SUM($M$7*M12, $N$7*N12, $O$7*O12, $P$7*P12, $Q$7*Q12, $R$7*R12, $S$7*S12, $T$7*T12)</f>
        <v>1031.5</v>
      </c>
      <c r="V12" s="123"/>
      <c r="W12" s="124">
        <f t="shared" si="0"/>
        <v>3206.5</v>
      </c>
    </row>
    <row r="13" spans="1:23" s="125" customFormat="1">
      <c r="A13" s="118"/>
      <c r="B13" s="158" t="s">
        <v>42</v>
      </c>
      <c r="C13" s="115"/>
      <c r="D13" s="119">
        <v>3</v>
      </c>
      <c r="E13" s="119">
        <v>1</v>
      </c>
      <c r="F13" s="119"/>
      <c r="G13" s="119"/>
      <c r="H13" s="119"/>
      <c r="I13" s="126">
        <f>SUM(D13:H13)</f>
        <v>4</v>
      </c>
      <c r="J13" s="120">
        <f>SUM(D13*($D$6*$D$7),E13*($E$6*$E$7),F13*($F$6*$F$7), G13*($G$6*$G$7), H13*($H$6*$H$7) )</f>
        <v>475</v>
      </c>
      <c r="K13" s="121"/>
      <c r="L13" s="122"/>
      <c r="M13" s="119"/>
      <c r="N13" s="119"/>
      <c r="O13" s="119"/>
      <c r="P13" s="119"/>
      <c r="Q13" s="119"/>
      <c r="R13" s="119"/>
      <c r="S13" s="119"/>
      <c r="T13" s="119"/>
      <c r="U13" s="120">
        <f>SUM($M$7*M13, $N$7*N13, $O$7*O13, $P$7*P13, $Q$7*Q13, $R$7*R13, $S$7*S13, $T$7*T13)</f>
        <v>0</v>
      </c>
      <c r="V13" s="123"/>
      <c r="W13" s="124">
        <f t="shared" si="0"/>
        <v>475</v>
      </c>
    </row>
    <row r="14" spans="1:23" s="125" customFormat="1">
      <c r="A14" s="118"/>
      <c r="B14" s="41" t="s">
        <v>43</v>
      </c>
      <c r="C14" s="105"/>
      <c r="D14" s="119">
        <v>4</v>
      </c>
      <c r="E14" s="119">
        <v>1</v>
      </c>
      <c r="F14" s="119">
        <v>1</v>
      </c>
      <c r="G14" s="119"/>
      <c r="H14" s="119"/>
      <c r="I14" s="126">
        <f>SUM(D14:H14)</f>
        <v>6</v>
      </c>
      <c r="J14" s="120">
        <f>SUM(D14*($D$6*$D$7),E14*($E$6*$E$7),F14*($F$6*$F$7), G14*($G$6*$G$7), H14*($H$6*$H$7) )</f>
        <v>672</v>
      </c>
      <c r="K14" s="121"/>
      <c r="L14" s="122"/>
      <c r="M14" s="119"/>
      <c r="N14" s="119"/>
      <c r="O14" s="119"/>
      <c r="P14" s="119"/>
      <c r="Q14" s="119"/>
      <c r="R14" s="119"/>
      <c r="S14" s="119"/>
      <c r="T14" s="119"/>
      <c r="U14" s="120">
        <f>SUM($M$7*M14, $N$7*N14, $O$7*O14, $P$7*P14, $Q$7*Q14, $R$7*R14, $S$7*S14, $T$7*T14)</f>
        <v>0</v>
      </c>
      <c r="V14" s="123"/>
      <c r="W14" s="124">
        <f t="shared" si="0"/>
        <v>672</v>
      </c>
    </row>
    <row r="15" spans="1:23" s="125" customFormat="1">
      <c r="A15" s="118"/>
      <c r="B15" s="35" t="s">
        <v>22</v>
      </c>
      <c r="C15" s="127"/>
      <c r="D15" s="128">
        <f t="shared" ref="D15:J15" si="1">SUM(D10:D14)</f>
        <v>25</v>
      </c>
      <c r="E15" s="128">
        <f t="shared" si="1"/>
        <v>17</v>
      </c>
      <c r="F15" s="128">
        <f t="shared" si="1"/>
        <v>5</v>
      </c>
      <c r="G15" s="128">
        <f t="shared" si="1"/>
        <v>0</v>
      </c>
      <c r="H15" s="128">
        <f t="shared" si="1"/>
        <v>0</v>
      </c>
      <c r="I15" s="126">
        <f t="shared" si="1"/>
        <v>47</v>
      </c>
      <c r="J15" s="129">
        <f t="shared" si="1"/>
        <v>5185</v>
      </c>
      <c r="K15" s="121"/>
      <c r="L15" s="122" t="s">
        <v>28</v>
      </c>
      <c r="M15" s="128">
        <f t="shared" ref="M15:U15" si="2">SUM(M10:M14)</f>
        <v>2</v>
      </c>
      <c r="N15" s="128">
        <f t="shared" si="2"/>
        <v>450</v>
      </c>
      <c r="O15" s="128">
        <f t="shared" si="2"/>
        <v>1</v>
      </c>
      <c r="P15" s="128">
        <f t="shared" si="2"/>
        <v>2</v>
      </c>
      <c r="Q15" s="128">
        <f t="shared" si="2"/>
        <v>1</v>
      </c>
      <c r="R15" s="128">
        <f t="shared" si="2"/>
        <v>0</v>
      </c>
      <c r="S15" s="128">
        <f t="shared" si="2"/>
        <v>0</v>
      </c>
      <c r="T15" s="128">
        <f t="shared" si="2"/>
        <v>4</v>
      </c>
      <c r="U15" s="130">
        <f t="shared" si="2"/>
        <v>1031.5</v>
      </c>
      <c r="V15" s="123"/>
      <c r="W15" s="124">
        <f t="shared" si="0"/>
        <v>6216.5</v>
      </c>
    </row>
    <row r="16" spans="1:23" s="125" customFormat="1" ht="12.75" customHeight="1">
      <c r="A16" s="118"/>
      <c r="B16" s="44"/>
      <c r="C16" s="131"/>
      <c r="D16" s="119"/>
      <c r="E16" s="119"/>
      <c r="F16" s="119"/>
      <c r="G16" s="119"/>
      <c r="H16" s="119"/>
      <c r="I16" s="119"/>
      <c r="J16" s="120"/>
      <c r="K16" s="121"/>
      <c r="L16" s="122" t="s">
        <v>29</v>
      </c>
      <c r="M16" s="130">
        <f>M15*M$7</f>
        <v>190</v>
      </c>
      <c r="N16" s="130">
        <f t="shared" ref="N16:T16" si="3">N15*N$7</f>
        <v>202.5</v>
      </c>
      <c r="O16" s="130">
        <f t="shared" si="3"/>
        <v>350</v>
      </c>
      <c r="P16" s="130">
        <f t="shared" si="3"/>
        <v>80</v>
      </c>
      <c r="Q16" s="130">
        <f t="shared" si="3"/>
        <v>9</v>
      </c>
      <c r="R16" s="130">
        <f t="shared" si="3"/>
        <v>0</v>
      </c>
      <c r="S16" s="130">
        <f t="shared" si="3"/>
        <v>0</v>
      </c>
      <c r="T16" s="130">
        <f t="shared" si="3"/>
        <v>200</v>
      </c>
      <c r="U16" s="130">
        <f>SUM(M16,N16,O16,P16,Q16,R16,S16,T16)</f>
        <v>1031.5</v>
      </c>
      <c r="V16" s="123"/>
      <c r="W16" s="124"/>
    </row>
    <row r="17" spans="1:23" s="125" customFormat="1" ht="16.5" customHeight="1">
      <c r="A17" s="118"/>
      <c r="B17" s="44"/>
      <c r="C17" s="131"/>
      <c r="D17" s="119"/>
      <c r="E17" s="119"/>
      <c r="F17" s="119"/>
      <c r="G17" s="119"/>
      <c r="H17" s="119"/>
      <c r="I17" s="119"/>
      <c r="J17" s="120"/>
      <c r="K17" s="121"/>
      <c r="L17" s="122"/>
      <c r="M17" s="132"/>
      <c r="N17" s="132"/>
      <c r="O17" s="132"/>
      <c r="P17" s="132"/>
      <c r="Q17" s="132"/>
      <c r="R17" s="132"/>
      <c r="S17" s="132"/>
      <c r="T17" s="132"/>
      <c r="U17" s="120"/>
      <c r="V17" s="123"/>
      <c r="W17" s="124"/>
    </row>
    <row r="18" spans="1:23" s="125" customFormat="1">
      <c r="A18" s="118"/>
      <c r="B18" s="35" t="s">
        <v>44</v>
      </c>
      <c r="C18" s="131"/>
      <c r="D18" s="119"/>
      <c r="E18" s="119"/>
      <c r="F18" s="119"/>
      <c r="G18" s="119"/>
      <c r="H18" s="119"/>
      <c r="I18" s="119"/>
      <c r="J18" s="120"/>
      <c r="K18" s="121"/>
      <c r="L18" s="122"/>
      <c r="M18" s="119"/>
      <c r="N18" s="119"/>
      <c r="O18" s="119"/>
      <c r="P18" s="119"/>
      <c r="Q18" s="119"/>
      <c r="R18" s="119"/>
      <c r="S18" s="119"/>
      <c r="T18" s="119"/>
      <c r="U18" s="120"/>
      <c r="V18" s="123"/>
      <c r="W18" s="133"/>
    </row>
    <row r="19" spans="1:23" s="125" customFormat="1">
      <c r="A19" s="118"/>
      <c r="B19" s="158" t="s">
        <v>45</v>
      </c>
      <c r="C19" s="115"/>
      <c r="D19" s="119">
        <v>2</v>
      </c>
      <c r="E19" s="119">
        <v>20</v>
      </c>
      <c r="F19" s="119">
        <v>2</v>
      </c>
      <c r="G19" s="119"/>
      <c r="H19" s="119"/>
      <c r="I19" s="126">
        <f>SUM(D19:H19)</f>
        <v>24</v>
      </c>
      <c r="J19" s="120">
        <f>SUM(D19*($D$6*$D$7),E19*($E$6*$E$7),F19*($F$6*$F$7), G19*($G$6*$G$7), H19*($H$6*$H$7) )</f>
        <v>2394</v>
      </c>
      <c r="K19" s="121"/>
      <c r="L19" s="122"/>
      <c r="M19" s="119"/>
      <c r="N19" s="119"/>
      <c r="O19" s="119"/>
      <c r="P19" s="119"/>
      <c r="Q19" s="119"/>
      <c r="R19" s="119"/>
      <c r="S19" s="119"/>
      <c r="T19" s="119"/>
      <c r="U19" s="120">
        <f>SUM($M$7*M19, $N$7*N19, $O$7*O19, $P$7*P19, $Q$7*Q19, $R$7*R19, $S$7*S19, $T$7*T19)</f>
        <v>0</v>
      </c>
      <c r="V19" s="123"/>
      <c r="W19" s="124">
        <f t="shared" ref="W19:W24" si="4">SUM(J19, U19)</f>
        <v>2394</v>
      </c>
    </row>
    <row r="20" spans="1:23" s="125" customFormat="1">
      <c r="A20" s="118"/>
      <c r="B20" s="158" t="s">
        <v>46</v>
      </c>
      <c r="C20" s="115"/>
      <c r="D20" s="119">
        <v>2</v>
      </c>
      <c r="E20" s="119">
        <v>10</v>
      </c>
      <c r="F20" s="119"/>
      <c r="G20" s="119"/>
      <c r="H20" s="119"/>
      <c r="I20" s="126">
        <f>SUM(D20:H20)</f>
        <v>12</v>
      </c>
      <c r="J20" s="120">
        <f>SUM(D20*($D$6*$D$7),E20*($E$6*$E$7),F20*($F$6*$F$7), G20*($G$6*$G$7), H20*($H$6*$H$7) )</f>
        <v>1250</v>
      </c>
      <c r="K20" s="121"/>
      <c r="L20" s="122"/>
      <c r="M20" s="119"/>
      <c r="N20" s="119"/>
      <c r="O20" s="119"/>
      <c r="P20" s="119"/>
      <c r="Q20" s="119"/>
      <c r="R20" s="119"/>
      <c r="S20" s="119"/>
      <c r="T20" s="119"/>
      <c r="U20" s="120">
        <f>SUM($M$7*M20, $N$7*N20, $O$7*O20, $P$7*P20, $Q$7*Q20, $R$7*R20, $S$7*S20, $T$7*T20)</f>
        <v>0</v>
      </c>
      <c r="V20" s="123"/>
      <c r="W20" s="124">
        <f t="shared" si="4"/>
        <v>1250</v>
      </c>
    </row>
    <row r="21" spans="1:23" s="125" customFormat="1">
      <c r="A21" s="118"/>
      <c r="B21" s="158" t="s">
        <v>47</v>
      </c>
      <c r="C21" s="115"/>
      <c r="D21" s="119">
        <v>2</v>
      </c>
      <c r="E21" s="119">
        <v>3</v>
      </c>
      <c r="F21" s="119"/>
      <c r="G21" s="119"/>
      <c r="H21" s="119"/>
      <c r="I21" s="126">
        <f>SUM(D21:H21)</f>
        <v>5</v>
      </c>
      <c r="J21" s="120">
        <f>SUM(D21*($D$6*$D$7),E21*($E$6*$E$7),F21*($F$6*$F$7), G21*($G$6*$G$7), H21*($H$6*$H$7) )</f>
        <v>550</v>
      </c>
      <c r="K21" s="121"/>
      <c r="L21" s="122"/>
      <c r="M21" s="119"/>
      <c r="N21" s="119"/>
      <c r="O21" s="119"/>
      <c r="P21" s="119"/>
      <c r="Q21" s="119"/>
      <c r="R21" s="119"/>
      <c r="S21" s="119"/>
      <c r="T21" s="119"/>
      <c r="U21" s="120">
        <f>SUM($M$7*M21, $N$7*N21, $O$7*O21, $P$7*P21, $Q$7*Q21, $R$7*R21, $S$7*S21, $T$7*T21)</f>
        <v>0</v>
      </c>
      <c r="V21" s="123"/>
      <c r="W21" s="124">
        <f t="shared" si="4"/>
        <v>550</v>
      </c>
    </row>
    <row r="22" spans="1:23" s="125" customFormat="1">
      <c r="A22" s="118"/>
      <c r="B22" s="158" t="s">
        <v>48</v>
      </c>
      <c r="C22" s="115"/>
      <c r="D22" s="119">
        <v>1</v>
      </c>
      <c r="E22" s="119">
        <v>8</v>
      </c>
      <c r="F22" s="119"/>
      <c r="G22" s="119"/>
      <c r="H22" s="119"/>
      <c r="I22" s="126">
        <f>SUM(D22:H22)</f>
        <v>9</v>
      </c>
      <c r="J22" s="120">
        <f>SUM(D22*($D$6*$D$7),E22*($E$6*$E$7),F22*($F$6*$F$7), G22*($G$6*$G$7), H22*($H$6*$H$7) )</f>
        <v>925</v>
      </c>
      <c r="K22" s="121"/>
      <c r="L22" s="122"/>
      <c r="M22" s="119"/>
      <c r="N22" s="119"/>
      <c r="O22" s="119"/>
      <c r="P22" s="119"/>
      <c r="Q22" s="119"/>
      <c r="R22" s="119"/>
      <c r="S22" s="119"/>
      <c r="T22" s="119"/>
      <c r="U22" s="120">
        <f>SUM($M$7*M22, $N$7*N22, $O$7*O22, $P$7*P22, $Q$7*Q22, $R$7*R22, $S$7*S22, $T$7*T22)</f>
        <v>0</v>
      </c>
      <c r="V22" s="123"/>
      <c r="W22" s="124">
        <f t="shared" si="4"/>
        <v>925</v>
      </c>
    </row>
    <row r="23" spans="1:23" s="125" customFormat="1">
      <c r="A23" s="118"/>
      <c r="B23" s="41" t="s">
        <v>43</v>
      </c>
      <c r="C23" s="131"/>
      <c r="D23" s="119">
        <v>3</v>
      </c>
      <c r="E23" s="119">
        <v>2</v>
      </c>
      <c r="F23" s="119"/>
      <c r="G23" s="119"/>
      <c r="H23" s="119"/>
      <c r="I23" s="126">
        <f>SUM(D23:H23)</f>
        <v>5</v>
      </c>
      <c r="J23" s="120">
        <f>SUM(D23*($D$6*$D$7),E23*($E$6*$E$7),F23*($F$6*$F$7), G23*($G$6*$G$7), H23*($H$6*$H$7) )</f>
        <v>575</v>
      </c>
      <c r="K23" s="121"/>
      <c r="L23" s="122"/>
      <c r="M23" s="119"/>
      <c r="N23" s="119"/>
      <c r="O23" s="119"/>
      <c r="P23" s="119"/>
      <c r="Q23" s="119"/>
      <c r="R23" s="119"/>
      <c r="S23" s="119"/>
      <c r="T23" s="119"/>
      <c r="U23" s="120">
        <f>SUM($M$7*M23, $N$7*N23, $O$7*O23, $P$7*P23, $Q$7*Q23, $R$7*R23, $S$7*S23, $T$7*T23)</f>
        <v>0</v>
      </c>
      <c r="V23" s="123"/>
      <c r="W23" s="124">
        <f t="shared" si="4"/>
        <v>575</v>
      </c>
    </row>
    <row r="24" spans="1:23" s="125" customFormat="1">
      <c r="A24" s="118"/>
      <c r="B24" s="35" t="s">
        <v>22</v>
      </c>
      <c r="C24" s="127"/>
      <c r="D24" s="128">
        <f t="shared" ref="D24:J24" si="5">SUM(D19:D23)</f>
        <v>10</v>
      </c>
      <c r="E24" s="128">
        <f t="shared" si="5"/>
        <v>43</v>
      </c>
      <c r="F24" s="128">
        <f t="shared" si="5"/>
        <v>2</v>
      </c>
      <c r="G24" s="128">
        <f t="shared" si="5"/>
        <v>0</v>
      </c>
      <c r="H24" s="128">
        <f t="shared" si="5"/>
        <v>0</v>
      </c>
      <c r="I24" s="128">
        <f t="shared" si="5"/>
        <v>55</v>
      </c>
      <c r="J24" s="130">
        <f t="shared" si="5"/>
        <v>5694</v>
      </c>
      <c r="K24" s="121"/>
      <c r="L24" s="122" t="s">
        <v>28</v>
      </c>
      <c r="M24" s="128">
        <f t="shared" ref="M24:U24" si="6">SUM(M19:M23)</f>
        <v>0</v>
      </c>
      <c r="N24" s="128">
        <f t="shared" si="6"/>
        <v>0</v>
      </c>
      <c r="O24" s="128">
        <f t="shared" si="6"/>
        <v>0</v>
      </c>
      <c r="P24" s="128">
        <f t="shared" si="6"/>
        <v>0</v>
      </c>
      <c r="Q24" s="128">
        <f t="shared" si="6"/>
        <v>0</v>
      </c>
      <c r="R24" s="128">
        <f t="shared" si="6"/>
        <v>0</v>
      </c>
      <c r="S24" s="128">
        <f t="shared" si="6"/>
        <v>0</v>
      </c>
      <c r="T24" s="128">
        <f t="shared" si="6"/>
        <v>0</v>
      </c>
      <c r="U24" s="130">
        <f t="shared" si="6"/>
        <v>0</v>
      </c>
      <c r="V24" s="123"/>
      <c r="W24" s="124">
        <f t="shared" si="4"/>
        <v>5694</v>
      </c>
    </row>
    <row r="25" spans="1:23" s="125" customFormat="1" ht="13.5" customHeight="1">
      <c r="A25" s="118"/>
      <c r="B25" s="44"/>
      <c r="C25" s="131"/>
      <c r="D25" s="119"/>
      <c r="E25" s="119"/>
      <c r="F25" s="119"/>
      <c r="G25" s="119"/>
      <c r="H25" s="119"/>
      <c r="I25" s="126"/>
      <c r="J25" s="120"/>
      <c r="K25" s="121"/>
      <c r="L25" s="122" t="s">
        <v>29</v>
      </c>
      <c r="M25" s="130">
        <f>M24*$M$7</f>
        <v>0</v>
      </c>
      <c r="N25" s="130">
        <f t="shared" ref="N25:T25" si="7">N24*N$7</f>
        <v>0</v>
      </c>
      <c r="O25" s="130">
        <f t="shared" si="7"/>
        <v>0</v>
      </c>
      <c r="P25" s="130">
        <f t="shared" si="7"/>
        <v>0</v>
      </c>
      <c r="Q25" s="130">
        <f t="shared" si="7"/>
        <v>0</v>
      </c>
      <c r="R25" s="130">
        <f t="shared" si="7"/>
        <v>0</v>
      </c>
      <c r="S25" s="130">
        <f t="shared" si="7"/>
        <v>0</v>
      </c>
      <c r="T25" s="130">
        <f t="shared" si="7"/>
        <v>0</v>
      </c>
      <c r="U25" s="130">
        <f>SUM(M25,N25,O25,P25,Q25,R25,S25,T25)</f>
        <v>0</v>
      </c>
      <c r="V25" s="123"/>
      <c r="W25" s="124"/>
    </row>
    <row r="26" spans="1:23" s="125" customFormat="1" ht="18.75" customHeight="1">
      <c r="A26" s="118"/>
      <c r="B26" s="67"/>
      <c r="C26" s="134"/>
      <c r="D26" s="119"/>
      <c r="E26" s="119"/>
      <c r="F26" s="119"/>
      <c r="G26" s="119"/>
      <c r="H26" s="119"/>
      <c r="I26" s="126"/>
      <c r="J26" s="120"/>
      <c r="K26" s="121"/>
      <c r="L26" s="122"/>
      <c r="M26" s="132"/>
      <c r="N26" s="132"/>
      <c r="O26" s="132"/>
      <c r="P26" s="132"/>
      <c r="Q26" s="132"/>
      <c r="R26" s="132"/>
      <c r="S26" s="132"/>
      <c r="T26" s="132"/>
      <c r="U26" s="120"/>
      <c r="V26" s="123"/>
      <c r="W26" s="124"/>
    </row>
    <row r="27" spans="1:23" s="125" customFormat="1">
      <c r="A27" s="118"/>
      <c r="B27" s="76" t="s">
        <v>49</v>
      </c>
      <c r="C27" s="77"/>
      <c r="D27" s="119"/>
      <c r="E27" s="119"/>
      <c r="F27" s="119"/>
      <c r="G27" s="119"/>
      <c r="H27" s="119"/>
      <c r="I27" s="126"/>
      <c r="J27" s="120"/>
      <c r="K27" s="121"/>
      <c r="L27" s="122"/>
      <c r="M27" s="119"/>
      <c r="N27" s="119"/>
      <c r="O27" s="119"/>
      <c r="P27" s="119"/>
      <c r="Q27" s="119"/>
      <c r="R27" s="119"/>
      <c r="S27" s="119"/>
      <c r="T27" s="119"/>
      <c r="U27" s="120"/>
      <c r="V27" s="123"/>
      <c r="W27" s="133"/>
    </row>
    <row r="28" spans="1:23" s="125" customFormat="1">
      <c r="A28" s="118"/>
      <c r="B28" s="158" t="s">
        <v>50</v>
      </c>
      <c r="C28" s="115"/>
      <c r="D28" s="119">
        <v>12</v>
      </c>
      <c r="E28" s="119">
        <v>6</v>
      </c>
      <c r="F28" s="119">
        <v>3</v>
      </c>
      <c r="G28" s="119"/>
      <c r="H28" s="119">
        <v>4</v>
      </c>
      <c r="I28" s="126">
        <f t="shared" ref="I28:I33" si="8">SUM(D28:H28)</f>
        <v>25</v>
      </c>
      <c r="J28" s="120">
        <f t="shared" ref="J28:J33" si="9">SUM(D28*($D$6*$D$7),E28*($E$6*$E$7),F28*($F$6*$F$7), G28*($G$6*$G$7), H28*($H$6*$H$7) )</f>
        <v>2404</v>
      </c>
      <c r="K28" s="121"/>
      <c r="L28" s="122"/>
      <c r="M28" s="119"/>
      <c r="N28" s="119"/>
      <c r="O28" s="119"/>
      <c r="P28" s="119"/>
      <c r="Q28" s="119"/>
      <c r="R28" s="119"/>
      <c r="S28" s="119"/>
      <c r="T28" s="119"/>
      <c r="U28" s="120">
        <f>SUM($M$7*M28, $N$7*N28, $O$7*O28, $P$7*P28, $Q$7*Q28, $R$7*R28, $S$7*S28, $T$7*T28)</f>
        <v>0</v>
      </c>
      <c r="V28" s="123"/>
      <c r="W28" s="124">
        <f t="shared" ref="W28:W34" si="10">SUM(J28, U28)</f>
        <v>2404</v>
      </c>
    </row>
    <row r="29" spans="1:23" s="125" customFormat="1">
      <c r="A29" s="118"/>
      <c r="B29" s="158" t="s">
        <v>51</v>
      </c>
      <c r="C29" s="115"/>
      <c r="D29" s="119">
        <v>40</v>
      </c>
      <c r="E29" s="119">
        <v>20</v>
      </c>
      <c r="F29" s="119">
        <v>2</v>
      </c>
      <c r="G29" s="119"/>
      <c r="H29" s="119"/>
      <c r="I29" s="126">
        <f t="shared" si="8"/>
        <v>62</v>
      </c>
      <c r="J29" s="120">
        <f t="shared" si="9"/>
        <v>7144</v>
      </c>
      <c r="K29" s="121"/>
      <c r="L29" s="122"/>
      <c r="M29" s="119">
        <v>6</v>
      </c>
      <c r="N29" s="119">
        <v>2200</v>
      </c>
      <c r="O29" s="119">
        <v>1</v>
      </c>
      <c r="P29" s="119">
        <v>8</v>
      </c>
      <c r="Q29" s="119">
        <v>1</v>
      </c>
      <c r="R29" s="119"/>
      <c r="S29" s="119"/>
      <c r="T29" s="119"/>
      <c r="U29" s="120">
        <f>SUM($M$7*M29, $N$7*N29, $O$7*O29, $P$7*P29, $Q$7*Q29, $R$7*R29, $S$7*S29, $T$7*T29)</f>
        <v>2239</v>
      </c>
      <c r="V29" s="123"/>
      <c r="W29" s="124">
        <f t="shared" si="10"/>
        <v>9383</v>
      </c>
    </row>
    <row r="30" spans="1:23" s="125" customFormat="1">
      <c r="A30" s="118"/>
      <c r="B30" s="158" t="s">
        <v>81</v>
      </c>
      <c r="C30" s="115"/>
      <c r="D30" s="119">
        <v>40</v>
      </c>
      <c r="E30" s="119">
        <v>5</v>
      </c>
      <c r="F30" s="119"/>
      <c r="G30" s="119"/>
      <c r="H30" s="119"/>
      <c r="I30" s="126">
        <f t="shared" si="8"/>
        <v>45</v>
      </c>
      <c r="J30" s="120">
        <f t="shared" si="9"/>
        <v>5500</v>
      </c>
      <c r="K30" s="121"/>
      <c r="L30" s="122"/>
      <c r="M30" s="119">
        <v>1</v>
      </c>
      <c r="N30" s="119">
        <v>400</v>
      </c>
      <c r="O30" s="119"/>
      <c r="P30" s="119">
        <v>2</v>
      </c>
      <c r="Q30" s="119"/>
      <c r="R30" s="119"/>
      <c r="S30" s="119">
        <v>5</v>
      </c>
      <c r="T30" s="119"/>
      <c r="U30" s="120">
        <f>SUM($M$7*M30, $N$7*N30, $O$7*O30, $P$7*P30, $Q$7*Q30, $R$7*R30, $S$7*S30, $T$7*T30)</f>
        <v>705</v>
      </c>
      <c r="V30" s="123"/>
      <c r="W30" s="124">
        <f t="shared" si="10"/>
        <v>6205</v>
      </c>
    </row>
    <row r="31" spans="1:23" s="125" customFormat="1">
      <c r="A31" s="118"/>
      <c r="B31" s="158" t="s">
        <v>80</v>
      </c>
      <c r="C31" s="115"/>
      <c r="D31" s="119">
        <v>20</v>
      </c>
      <c r="E31" s="119">
        <v>8</v>
      </c>
      <c r="F31" s="119">
        <v>3</v>
      </c>
      <c r="G31" s="119"/>
      <c r="H31" s="119"/>
      <c r="I31" s="126">
        <f t="shared" si="8"/>
        <v>31</v>
      </c>
      <c r="J31" s="120">
        <f t="shared" si="9"/>
        <v>3516</v>
      </c>
      <c r="K31" s="121"/>
      <c r="L31" s="122"/>
      <c r="M31" s="119"/>
      <c r="N31" s="119"/>
      <c r="O31" s="119"/>
      <c r="P31" s="119"/>
      <c r="Q31" s="119"/>
      <c r="R31" s="119"/>
      <c r="S31" s="119"/>
      <c r="T31" s="119"/>
      <c r="U31" s="120">
        <f>SUM($M$7*M31, $N$7*N31, $O$7*O31, $P$7*P31, $Q$7*Q31, $R$7*R31, $S$7*S31, $T$7*T31)</f>
        <v>0</v>
      </c>
      <c r="V31" s="123"/>
      <c r="W31" s="124">
        <f t="shared" si="10"/>
        <v>3516</v>
      </c>
    </row>
    <row r="32" spans="1:23" s="125" customFormat="1">
      <c r="A32" s="118"/>
      <c r="B32" s="158" t="s">
        <v>82</v>
      </c>
      <c r="C32" s="115"/>
      <c r="D32" s="119">
        <v>3</v>
      </c>
      <c r="E32" s="119">
        <v>8</v>
      </c>
      <c r="F32" s="119">
        <v>4</v>
      </c>
      <c r="G32" s="119"/>
      <c r="H32" s="119"/>
      <c r="I32" s="126">
        <f t="shared" si="8"/>
        <v>15</v>
      </c>
      <c r="J32" s="120">
        <f t="shared" si="9"/>
        <v>1463</v>
      </c>
      <c r="K32" s="121"/>
      <c r="L32" s="122"/>
      <c r="M32" s="119"/>
      <c r="N32" s="119"/>
      <c r="O32" s="119"/>
      <c r="P32" s="119"/>
      <c r="Q32" s="119"/>
      <c r="R32" s="119"/>
      <c r="S32" s="119"/>
      <c r="T32" s="119"/>
      <c r="U32" s="120"/>
      <c r="V32" s="123"/>
      <c r="W32" s="124"/>
    </row>
    <row r="33" spans="1:23" s="125" customFormat="1">
      <c r="A33" s="118"/>
      <c r="B33" s="158" t="s">
        <v>43</v>
      </c>
      <c r="C33" s="115"/>
      <c r="D33" s="119">
        <v>3</v>
      </c>
      <c r="E33" s="119">
        <v>2</v>
      </c>
      <c r="F33" s="119">
        <v>1</v>
      </c>
      <c r="G33" s="119"/>
      <c r="H33" s="119"/>
      <c r="I33" s="126">
        <f t="shared" si="8"/>
        <v>6</v>
      </c>
      <c r="J33" s="120">
        <f t="shared" si="9"/>
        <v>647</v>
      </c>
      <c r="K33" s="121"/>
      <c r="L33" s="122"/>
      <c r="M33" s="119"/>
      <c r="N33" s="119"/>
      <c r="O33" s="119"/>
      <c r="P33" s="119"/>
      <c r="Q33" s="119"/>
      <c r="R33" s="119"/>
      <c r="S33" s="119"/>
      <c r="T33" s="119"/>
      <c r="U33" s="120">
        <f>SUM($M$7*M33, $N$7*N33, $O$7*O33, $P$7*P33, $Q$7*Q33, $R$7*R33, $S$7*S33, $T$7*T33)</f>
        <v>0</v>
      </c>
      <c r="V33" s="123"/>
      <c r="W33" s="124">
        <f t="shared" si="10"/>
        <v>647</v>
      </c>
    </row>
    <row r="34" spans="1:23" s="125" customFormat="1">
      <c r="A34" s="118"/>
      <c r="B34" s="35" t="s">
        <v>22</v>
      </c>
      <c r="C34" s="127"/>
      <c r="D34" s="128">
        <f t="shared" ref="D34:J34" si="11">SUM(D28:D33)</f>
        <v>118</v>
      </c>
      <c r="E34" s="128">
        <f t="shared" si="11"/>
        <v>49</v>
      </c>
      <c r="F34" s="128">
        <f t="shared" si="11"/>
        <v>13</v>
      </c>
      <c r="G34" s="128">
        <f t="shared" si="11"/>
        <v>0</v>
      </c>
      <c r="H34" s="128">
        <f t="shared" si="11"/>
        <v>4</v>
      </c>
      <c r="I34" s="128">
        <f t="shared" si="11"/>
        <v>184</v>
      </c>
      <c r="J34" s="130">
        <f t="shared" si="11"/>
        <v>20674</v>
      </c>
      <c r="K34" s="121"/>
      <c r="L34" s="122" t="s">
        <v>28</v>
      </c>
      <c r="M34" s="128">
        <f t="shared" ref="M34:U34" si="12">SUM(M28:M33)</f>
        <v>7</v>
      </c>
      <c r="N34" s="128">
        <f t="shared" si="12"/>
        <v>2600</v>
      </c>
      <c r="O34" s="128">
        <f t="shared" si="12"/>
        <v>1</v>
      </c>
      <c r="P34" s="128">
        <f t="shared" si="12"/>
        <v>10</v>
      </c>
      <c r="Q34" s="128">
        <f t="shared" si="12"/>
        <v>1</v>
      </c>
      <c r="R34" s="128">
        <f t="shared" si="12"/>
        <v>0</v>
      </c>
      <c r="S34" s="128">
        <f t="shared" si="12"/>
        <v>5</v>
      </c>
      <c r="T34" s="128">
        <f t="shared" si="12"/>
        <v>0</v>
      </c>
      <c r="U34" s="130">
        <f t="shared" si="12"/>
        <v>2944</v>
      </c>
      <c r="V34" s="123"/>
      <c r="W34" s="124">
        <f t="shared" si="10"/>
        <v>23618</v>
      </c>
    </row>
    <row r="35" spans="1:23" s="125" customFormat="1" ht="14.25" customHeight="1">
      <c r="A35" s="118"/>
      <c r="B35" s="44"/>
      <c r="C35" s="131"/>
      <c r="D35" s="119"/>
      <c r="E35" s="119"/>
      <c r="F35" s="119"/>
      <c r="G35" s="119"/>
      <c r="H35" s="119"/>
      <c r="I35" s="126"/>
      <c r="J35" s="120"/>
      <c r="K35" s="121"/>
      <c r="L35" s="122" t="s">
        <v>29</v>
      </c>
      <c r="M35" s="130">
        <f>M34*$M$7</f>
        <v>665</v>
      </c>
      <c r="N35" s="130">
        <f t="shared" ref="N35:T35" si="13">N34*N$7</f>
        <v>1170</v>
      </c>
      <c r="O35" s="130">
        <f t="shared" si="13"/>
        <v>350</v>
      </c>
      <c r="P35" s="130">
        <f t="shared" si="13"/>
        <v>400</v>
      </c>
      <c r="Q35" s="130">
        <f t="shared" si="13"/>
        <v>9</v>
      </c>
      <c r="R35" s="130">
        <f t="shared" si="13"/>
        <v>0</v>
      </c>
      <c r="S35" s="130">
        <f t="shared" si="13"/>
        <v>350</v>
      </c>
      <c r="T35" s="130">
        <f t="shared" si="13"/>
        <v>0</v>
      </c>
      <c r="U35" s="130">
        <f>SUM(M35,N35,O35,P35,Q35,R35,S35,T35)</f>
        <v>2944</v>
      </c>
      <c r="V35" s="123"/>
      <c r="W35" s="124"/>
    </row>
    <row r="36" spans="1:23" s="125" customFormat="1" ht="6.75" customHeight="1">
      <c r="A36" s="118"/>
      <c r="B36" s="44"/>
      <c r="C36" s="131"/>
      <c r="D36" s="119"/>
      <c r="E36" s="119"/>
      <c r="F36" s="119"/>
      <c r="G36" s="119"/>
      <c r="H36" s="119"/>
      <c r="I36" s="126"/>
      <c r="J36" s="120"/>
      <c r="K36" s="121"/>
      <c r="M36" s="132"/>
      <c r="N36" s="132"/>
      <c r="O36" s="132"/>
      <c r="P36" s="132"/>
      <c r="Q36" s="132"/>
      <c r="R36" s="132"/>
      <c r="S36" s="132"/>
      <c r="T36" s="132"/>
      <c r="U36" s="120"/>
      <c r="V36" s="123"/>
      <c r="W36" s="124"/>
    </row>
    <row r="37" spans="1:23" s="125" customFormat="1">
      <c r="A37" s="118"/>
      <c r="B37" s="35" t="s">
        <v>52</v>
      </c>
      <c r="C37" s="134"/>
      <c r="D37" s="119"/>
      <c r="E37" s="119"/>
      <c r="F37" s="119"/>
      <c r="G37" s="119"/>
      <c r="H37" s="119"/>
      <c r="I37" s="126"/>
      <c r="J37" s="120"/>
      <c r="K37" s="121"/>
      <c r="L37" s="122"/>
      <c r="M37" s="119"/>
      <c r="N37" s="119"/>
      <c r="O37" s="119"/>
      <c r="P37" s="119"/>
      <c r="Q37" s="119"/>
      <c r="R37" s="119"/>
      <c r="S37" s="119"/>
      <c r="T37" s="119"/>
      <c r="U37" s="120"/>
      <c r="V37" s="123"/>
      <c r="W37" s="133"/>
    </row>
    <row r="38" spans="1:23" s="125" customFormat="1">
      <c r="A38" s="118"/>
      <c r="B38" s="158" t="s">
        <v>53</v>
      </c>
      <c r="C38" s="115"/>
      <c r="D38" s="119">
        <v>3</v>
      </c>
      <c r="E38" s="119">
        <v>24</v>
      </c>
      <c r="F38" s="119">
        <v>3</v>
      </c>
      <c r="G38" s="119"/>
      <c r="H38" s="119">
        <v>12</v>
      </c>
      <c r="I38" s="126">
        <f>SUM(D38:H38)</f>
        <v>42</v>
      </c>
      <c r="J38" s="120">
        <f>SUM(D38*($D$6*$D$7),E38*($E$6*$E$7),F38*($F$6*$F$7), G38*($G$6*$G$7), H38*($H$6*$H$7) )</f>
        <v>3255</v>
      </c>
      <c r="K38" s="121"/>
      <c r="L38" s="122"/>
      <c r="M38" s="119"/>
      <c r="N38" s="119"/>
      <c r="O38" s="119"/>
      <c r="P38" s="119"/>
      <c r="Q38" s="119"/>
      <c r="R38" s="119"/>
      <c r="S38" s="119"/>
      <c r="T38" s="119"/>
      <c r="U38" s="120">
        <f>SUM($M$7*M38, $N$7*N38, $O$7*O38, $P$7*P38, $Q$7*Q38, $R$7*R38, $S$7*S38, $T$7*T38)</f>
        <v>0</v>
      </c>
      <c r="V38" s="123"/>
      <c r="W38" s="124">
        <f t="shared" ref="W38:W43" si="14">SUM(J38, U38)</f>
        <v>3255</v>
      </c>
    </row>
    <row r="39" spans="1:23" s="125" customFormat="1">
      <c r="A39" s="118"/>
      <c r="B39" s="158" t="s">
        <v>54</v>
      </c>
      <c r="C39" s="115"/>
      <c r="D39" s="119">
        <v>18</v>
      </c>
      <c r="E39" s="119">
        <v>12</v>
      </c>
      <c r="F39" s="119">
        <v>2</v>
      </c>
      <c r="G39" s="119"/>
      <c r="H39" s="119">
        <v>5</v>
      </c>
      <c r="I39" s="126">
        <f>SUM(D39:H39)</f>
        <v>37</v>
      </c>
      <c r="J39" s="120">
        <f>SUM(D39*($D$6*$D$7),E39*($E$6*$E$7),F39*($F$6*$F$7), G39*($G$6*$G$7), H39*($H$6*$H$7) )</f>
        <v>3704</v>
      </c>
      <c r="K39" s="121"/>
      <c r="L39" s="122"/>
      <c r="M39" s="119"/>
      <c r="N39" s="119"/>
      <c r="O39" s="119"/>
      <c r="P39" s="119"/>
      <c r="Q39" s="119"/>
      <c r="R39" s="119"/>
      <c r="S39" s="119"/>
      <c r="T39" s="119"/>
      <c r="U39" s="120">
        <f>SUM($M$7*M39, $N$7*N39, $O$7*O39, $P$7*P39, $Q$7*Q39, $R$7*R39, $S$7*S39, $T$7*T39)</f>
        <v>0</v>
      </c>
      <c r="V39" s="123"/>
      <c r="W39" s="124">
        <f t="shared" si="14"/>
        <v>3704</v>
      </c>
    </row>
    <row r="40" spans="1:23" s="125" customFormat="1">
      <c r="A40" s="118"/>
      <c r="B40" s="158" t="s">
        <v>55</v>
      </c>
      <c r="C40" s="115"/>
      <c r="D40" s="119">
        <v>20</v>
      </c>
      <c r="E40" s="119">
        <v>5</v>
      </c>
      <c r="F40" s="119">
        <v>2</v>
      </c>
      <c r="G40" s="119"/>
      <c r="H40" s="119">
        <v>1</v>
      </c>
      <c r="I40" s="126">
        <f>SUM(D40:H40)</f>
        <v>28</v>
      </c>
      <c r="J40" s="120">
        <f>SUM(D40*($D$6*$D$7),E40*($E$6*$E$7),F40*($F$6*$F$7), G40*($G$6*$G$7), H40*($H$6*$H$7) )</f>
        <v>3166</v>
      </c>
      <c r="K40" s="121"/>
      <c r="L40" s="122"/>
      <c r="M40" s="119"/>
      <c r="N40" s="119"/>
      <c r="O40" s="119"/>
      <c r="P40" s="119"/>
      <c r="Q40" s="119"/>
      <c r="R40" s="119"/>
      <c r="S40" s="119"/>
      <c r="T40" s="119"/>
      <c r="U40" s="120">
        <f>SUM($M$7*M40, $N$7*N40, $O$7*O40, $P$7*P40, $Q$7*Q40, $R$7*R40, $S$7*S40, $T$7*T40)</f>
        <v>0</v>
      </c>
      <c r="V40" s="123"/>
      <c r="W40" s="124">
        <f t="shared" si="14"/>
        <v>3166</v>
      </c>
    </row>
    <row r="41" spans="1:23" s="125" customFormat="1">
      <c r="A41" s="118"/>
      <c r="B41" s="158" t="s">
        <v>56</v>
      </c>
      <c r="C41" s="115"/>
      <c r="D41" s="119">
        <v>4</v>
      </c>
      <c r="E41" s="119">
        <v>4</v>
      </c>
      <c r="F41" s="119">
        <v>1</v>
      </c>
      <c r="G41" s="119"/>
      <c r="H41" s="119">
        <v>1</v>
      </c>
      <c r="I41" s="126">
        <f>SUM(D41:H41)</f>
        <v>10</v>
      </c>
      <c r="J41" s="120">
        <f>SUM(D41*($D$6*$D$7),E41*($E$6*$E$7),F41*($F$6*$F$7), G41*($G$6*$G$7), H41*($H$6*$H$7) )</f>
        <v>994</v>
      </c>
      <c r="K41" s="121"/>
      <c r="L41" s="122"/>
      <c r="M41" s="119"/>
      <c r="N41" s="119"/>
      <c r="O41" s="119"/>
      <c r="P41" s="119"/>
      <c r="Q41" s="119"/>
      <c r="R41" s="119"/>
      <c r="S41" s="119"/>
      <c r="T41" s="119"/>
      <c r="U41" s="120">
        <f>SUM($M$7*M41, $N$7*N41, $O$7*O41, $P$7*P41, $Q$7*Q41, $R$7*R41, $S$7*S41, $T$7*T41)</f>
        <v>0</v>
      </c>
      <c r="V41" s="123"/>
      <c r="W41" s="124">
        <f t="shared" si="14"/>
        <v>994</v>
      </c>
    </row>
    <row r="42" spans="1:23" s="125" customFormat="1">
      <c r="A42" s="118"/>
      <c r="B42" s="158" t="s">
        <v>43</v>
      </c>
      <c r="C42" s="115"/>
      <c r="D42" s="119">
        <v>3</v>
      </c>
      <c r="E42" s="119">
        <v>3</v>
      </c>
      <c r="F42" s="119">
        <v>1</v>
      </c>
      <c r="G42" s="119"/>
      <c r="H42" s="119"/>
      <c r="I42" s="126">
        <f>SUM(D42:H42)</f>
        <v>7</v>
      </c>
      <c r="J42" s="120">
        <f>SUM(D42*($D$6*$D$7),E42*($E$6*$E$7),F42*($F$6*$F$7), G42*($G$6*$G$7), H42*($H$6*$H$7) )</f>
        <v>747</v>
      </c>
      <c r="K42" s="121"/>
      <c r="L42" s="122"/>
      <c r="M42" s="119"/>
      <c r="N42" s="119"/>
      <c r="O42" s="119"/>
      <c r="P42" s="119"/>
      <c r="Q42" s="119"/>
      <c r="R42" s="119"/>
      <c r="S42" s="119"/>
      <c r="T42" s="119"/>
      <c r="U42" s="120">
        <f>SUM($M$7*M42, $N$7*N42, $O$7*O42, $P$7*P42, $Q$7*Q42, $R$7*R42, $S$7*S42, $T$7*T42)</f>
        <v>0</v>
      </c>
      <c r="V42" s="123"/>
      <c r="W42" s="124">
        <f t="shared" si="14"/>
        <v>747</v>
      </c>
    </row>
    <row r="43" spans="1:23" s="125" customFormat="1">
      <c r="A43" s="118"/>
      <c r="B43" s="35" t="s">
        <v>22</v>
      </c>
      <c r="C43" s="127"/>
      <c r="D43" s="128">
        <f t="shared" ref="D43:J43" si="15">SUM(D38:D42)</f>
        <v>48</v>
      </c>
      <c r="E43" s="128">
        <f t="shared" si="15"/>
        <v>48</v>
      </c>
      <c r="F43" s="128">
        <f t="shared" si="15"/>
        <v>9</v>
      </c>
      <c r="G43" s="128">
        <f t="shared" si="15"/>
        <v>0</v>
      </c>
      <c r="H43" s="128">
        <f t="shared" si="15"/>
        <v>19</v>
      </c>
      <c r="I43" s="128">
        <f t="shared" si="15"/>
        <v>124</v>
      </c>
      <c r="J43" s="130">
        <f t="shared" si="15"/>
        <v>11866</v>
      </c>
      <c r="K43" s="121"/>
      <c r="L43" s="122" t="s">
        <v>28</v>
      </c>
      <c r="M43" s="128">
        <f t="shared" ref="M43:U43" si="16">SUM(M38:M42)</f>
        <v>0</v>
      </c>
      <c r="N43" s="128">
        <f t="shared" si="16"/>
        <v>0</v>
      </c>
      <c r="O43" s="128">
        <f t="shared" si="16"/>
        <v>0</v>
      </c>
      <c r="P43" s="128">
        <f t="shared" si="16"/>
        <v>0</v>
      </c>
      <c r="Q43" s="128">
        <f t="shared" si="16"/>
        <v>0</v>
      </c>
      <c r="R43" s="128">
        <f t="shared" si="16"/>
        <v>0</v>
      </c>
      <c r="S43" s="128">
        <f t="shared" si="16"/>
        <v>0</v>
      </c>
      <c r="T43" s="128">
        <f t="shared" si="16"/>
        <v>0</v>
      </c>
      <c r="U43" s="130">
        <f t="shared" si="16"/>
        <v>0</v>
      </c>
      <c r="V43" s="123"/>
      <c r="W43" s="124">
        <f t="shared" si="14"/>
        <v>11866</v>
      </c>
    </row>
    <row r="44" spans="1:23" s="125" customFormat="1" ht="11.25" customHeight="1">
      <c r="A44" s="118"/>
      <c r="B44" s="44"/>
      <c r="C44" s="131"/>
      <c r="D44" s="119"/>
      <c r="E44" s="119"/>
      <c r="F44" s="119"/>
      <c r="G44" s="119"/>
      <c r="H44" s="119"/>
      <c r="I44" s="126"/>
      <c r="J44" s="120"/>
      <c r="K44" s="121"/>
      <c r="L44" s="122" t="s">
        <v>29</v>
      </c>
      <c r="M44" s="130">
        <f>M43*$M$7</f>
        <v>0</v>
      </c>
      <c r="N44" s="130">
        <f t="shared" ref="N44:T44" si="17">N43*N$7</f>
        <v>0</v>
      </c>
      <c r="O44" s="130">
        <f t="shared" si="17"/>
        <v>0</v>
      </c>
      <c r="P44" s="130">
        <f t="shared" si="17"/>
        <v>0</v>
      </c>
      <c r="Q44" s="130">
        <f t="shared" si="17"/>
        <v>0</v>
      </c>
      <c r="R44" s="130">
        <f t="shared" si="17"/>
        <v>0</v>
      </c>
      <c r="S44" s="130">
        <f t="shared" si="17"/>
        <v>0</v>
      </c>
      <c r="T44" s="130">
        <f t="shared" si="17"/>
        <v>0</v>
      </c>
      <c r="U44" s="130">
        <f>SUM(M44,N44,O44,P44,Q44,R44,S44,T44)</f>
        <v>0</v>
      </c>
      <c r="V44" s="123"/>
      <c r="W44" s="124"/>
    </row>
    <row r="45" spans="1:23" s="125" customFormat="1" ht="7.5" customHeight="1">
      <c r="A45" s="118"/>
      <c r="B45" s="44"/>
      <c r="C45" s="131"/>
      <c r="D45" s="119"/>
      <c r="E45" s="119"/>
      <c r="F45" s="119"/>
      <c r="G45" s="119"/>
      <c r="H45" s="119"/>
      <c r="I45" s="126"/>
      <c r="J45" s="120"/>
      <c r="K45" s="121"/>
      <c r="L45" s="122"/>
      <c r="M45" s="132"/>
      <c r="N45" s="132"/>
      <c r="O45" s="132"/>
      <c r="P45" s="132"/>
      <c r="Q45" s="132"/>
      <c r="R45" s="132"/>
      <c r="S45" s="132"/>
      <c r="T45" s="132"/>
      <c r="U45" s="120"/>
      <c r="V45" s="123"/>
      <c r="W45" s="124"/>
    </row>
    <row r="46" spans="1:23" s="125" customFormat="1">
      <c r="A46" s="118"/>
      <c r="B46" s="35" t="s">
        <v>57</v>
      </c>
      <c r="C46" s="134"/>
      <c r="D46" s="119"/>
      <c r="E46" s="119"/>
      <c r="F46" s="119"/>
      <c r="G46" s="119"/>
      <c r="H46" s="119"/>
      <c r="I46" s="126"/>
      <c r="J46" s="120"/>
      <c r="K46" s="121"/>
      <c r="L46" s="122"/>
      <c r="M46" s="119"/>
      <c r="N46" s="119"/>
      <c r="O46" s="119"/>
      <c r="P46" s="119"/>
      <c r="Q46" s="119"/>
      <c r="R46" s="119"/>
      <c r="S46" s="119"/>
      <c r="T46" s="119"/>
      <c r="U46" s="120"/>
      <c r="V46" s="123"/>
      <c r="W46" s="133"/>
    </row>
    <row r="47" spans="1:23" s="125" customFormat="1">
      <c r="A47" s="118"/>
      <c r="B47" s="158" t="s">
        <v>58</v>
      </c>
      <c r="C47" s="115"/>
      <c r="D47" s="119">
        <v>2</v>
      </c>
      <c r="E47" s="119"/>
      <c r="F47" s="119"/>
      <c r="G47" s="119"/>
      <c r="H47" s="119"/>
      <c r="I47" s="126">
        <f>SUM(D47:H47)</f>
        <v>2</v>
      </c>
      <c r="J47" s="120">
        <f>SUM(D47*($D$6*$D$7),E47*($E$6*$E$7),F47*($F$6*$F$7), G47*($G$6*$G$7), H47*($H$6*$H$7) )</f>
        <v>250</v>
      </c>
      <c r="K47" s="121"/>
      <c r="L47" s="122"/>
      <c r="M47" s="119"/>
      <c r="N47" s="119"/>
      <c r="O47" s="119"/>
      <c r="P47" s="119"/>
      <c r="Q47" s="119"/>
      <c r="R47" s="119"/>
      <c r="S47" s="119"/>
      <c r="T47" s="119"/>
      <c r="U47" s="120">
        <f t="shared" ref="U47:U55" si="18">SUM($M$7*M47, $N$7*N47, $O$7*O47, $P$7*P47, $Q$7*Q47, $R$7*R47, $S$7*S47, $T$7*T47)</f>
        <v>0</v>
      </c>
      <c r="V47" s="123"/>
      <c r="W47" s="124">
        <f t="shared" ref="W47:W56" si="19">SUM(J47, U47)</f>
        <v>250</v>
      </c>
    </row>
    <row r="48" spans="1:23" s="125" customFormat="1">
      <c r="A48" s="118"/>
      <c r="B48" s="158" t="s">
        <v>59</v>
      </c>
      <c r="C48" s="115"/>
      <c r="D48" s="119">
        <v>6</v>
      </c>
      <c r="E48" s="119">
        <v>5</v>
      </c>
      <c r="F48" s="119">
        <v>5</v>
      </c>
      <c r="G48" s="119"/>
      <c r="H48" s="119">
        <v>3</v>
      </c>
      <c r="I48" s="126">
        <f t="shared" ref="I48:I55" si="20">SUM(D48:H48)</f>
        <v>19</v>
      </c>
      <c r="J48" s="120">
        <f t="shared" ref="J48:J55" si="21">SUM(D48*($D$6*$D$7),E48*($E$6*$E$7),F48*($F$6*$F$7), G48*($G$6*$G$7), H48*($H$6*$H$7) )</f>
        <v>1676</v>
      </c>
      <c r="K48" s="121"/>
      <c r="L48" s="122"/>
      <c r="M48" s="119"/>
      <c r="N48" s="119"/>
      <c r="O48" s="119"/>
      <c r="P48" s="119"/>
      <c r="Q48" s="119"/>
      <c r="R48" s="119"/>
      <c r="S48" s="119"/>
      <c r="T48" s="119"/>
      <c r="U48" s="120">
        <f t="shared" si="18"/>
        <v>0</v>
      </c>
      <c r="V48" s="123"/>
      <c r="W48" s="124">
        <f t="shared" si="19"/>
        <v>1676</v>
      </c>
    </row>
    <row r="49" spans="1:23" s="125" customFormat="1">
      <c r="A49" s="118"/>
      <c r="B49" s="158" t="s">
        <v>60</v>
      </c>
      <c r="C49" s="115"/>
      <c r="D49" s="119">
        <v>2</v>
      </c>
      <c r="E49" s="119"/>
      <c r="F49" s="119"/>
      <c r="G49" s="119"/>
      <c r="H49" s="119"/>
      <c r="I49" s="126">
        <f t="shared" si="20"/>
        <v>2</v>
      </c>
      <c r="J49" s="120">
        <f t="shared" si="21"/>
        <v>250</v>
      </c>
      <c r="K49" s="121"/>
      <c r="L49" s="122"/>
      <c r="M49" s="119"/>
      <c r="N49" s="119"/>
      <c r="O49" s="119"/>
      <c r="P49" s="119"/>
      <c r="Q49" s="119"/>
      <c r="R49" s="119"/>
      <c r="S49" s="119"/>
      <c r="T49" s="119"/>
      <c r="U49" s="120">
        <f t="shared" si="18"/>
        <v>0</v>
      </c>
      <c r="V49" s="123"/>
      <c r="W49" s="124">
        <f>SUM(J49, U49)</f>
        <v>250</v>
      </c>
    </row>
    <row r="50" spans="1:23" s="125" customFormat="1">
      <c r="A50" s="118"/>
      <c r="B50" s="158" t="s">
        <v>61</v>
      </c>
      <c r="C50" s="115"/>
      <c r="D50" s="119">
        <v>28</v>
      </c>
      <c r="E50" s="119">
        <v>20</v>
      </c>
      <c r="F50" s="119">
        <v>5</v>
      </c>
      <c r="G50" s="119"/>
      <c r="H50" s="119">
        <v>8</v>
      </c>
      <c r="I50" s="126">
        <f t="shared" si="20"/>
        <v>61</v>
      </c>
      <c r="J50" s="120">
        <f t="shared" si="21"/>
        <v>6036</v>
      </c>
      <c r="K50" s="121"/>
      <c r="L50" s="122"/>
      <c r="M50" s="119"/>
      <c r="N50" s="119"/>
      <c r="O50" s="119"/>
      <c r="P50" s="119"/>
      <c r="Q50" s="119"/>
      <c r="R50" s="119"/>
      <c r="S50" s="119"/>
      <c r="T50" s="119"/>
      <c r="U50" s="120">
        <f t="shared" si="18"/>
        <v>0</v>
      </c>
      <c r="V50" s="123"/>
      <c r="W50" s="124">
        <f>SUM(J50, U50)</f>
        <v>6036</v>
      </c>
    </row>
    <row r="51" spans="1:23" s="125" customFormat="1">
      <c r="A51" s="118"/>
      <c r="B51" s="158" t="s">
        <v>62</v>
      </c>
      <c r="C51" s="115"/>
      <c r="D51" s="119">
        <v>12</v>
      </c>
      <c r="E51" s="119">
        <v>12</v>
      </c>
      <c r="F51" s="119">
        <v>2</v>
      </c>
      <c r="G51" s="119"/>
      <c r="H51" s="119"/>
      <c r="I51" s="126">
        <f t="shared" si="20"/>
        <v>26</v>
      </c>
      <c r="J51" s="120">
        <f t="shared" si="21"/>
        <v>2844</v>
      </c>
      <c r="K51" s="121"/>
      <c r="L51" s="122"/>
      <c r="M51" s="119">
        <v>2</v>
      </c>
      <c r="N51" s="119">
        <v>420</v>
      </c>
      <c r="O51" s="119">
        <v>1</v>
      </c>
      <c r="P51" s="119">
        <v>2</v>
      </c>
      <c r="Q51" s="119"/>
      <c r="R51" s="119"/>
      <c r="S51" s="119"/>
      <c r="T51" s="119"/>
      <c r="U51" s="120">
        <f t="shared" si="18"/>
        <v>809</v>
      </c>
      <c r="V51" s="123"/>
      <c r="W51" s="124">
        <f>SUM(J51, U51)</f>
        <v>3653</v>
      </c>
    </row>
    <row r="52" spans="1:23" s="125" customFormat="1">
      <c r="A52" s="118"/>
      <c r="B52" s="158" t="s">
        <v>63</v>
      </c>
      <c r="C52" s="115"/>
      <c r="D52" s="119">
        <v>12</v>
      </c>
      <c r="E52" s="119">
        <v>12</v>
      </c>
      <c r="F52" s="119">
        <v>5</v>
      </c>
      <c r="G52" s="119"/>
      <c r="H52" s="119">
        <v>8</v>
      </c>
      <c r="I52" s="126">
        <f t="shared" si="20"/>
        <v>37</v>
      </c>
      <c r="J52" s="120">
        <f t="shared" si="21"/>
        <v>3236</v>
      </c>
      <c r="K52" s="121"/>
      <c r="L52" s="122"/>
      <c r="M52" s="119"/>
      <c r="N52" s="119"/>
      <c r="O52" s="119"/>
      <c r="P52" s="119"/>
      <c r="Q52" s="119"/>
      <c r="R52" s="119"/>
      <c r="S52" s="119"/>
      <c r="T52" s="119"/>
      <c r="U52" s="120">
        <f t="shared" si="18"/>
        <v>0</v>
      </c>
      <c r="V52" s="123"/>
      <c r="W52" s="124">
        <f>SUM(J52, U52)</f>
        <v>3236</v>
      </c>
    </row>
    <row r="53" spans="1:23" s="125" customFormat="1">
      <c r="A53" s="118"/>
      <c r="B53" s="41" t="s">
        <v>64</v>
      </c>
      <c r="C53" s="105"/>
      <c r="D53" s="119">
        <v>3</v>
      </c>
      <c r="E53" s="119">
        <v>1</v>
      </c>
      <c r="F53" s="119"/>
      <c r="G53" s="119"/>
      <c r="H53" s="119"/>
      <c r="I53" s="126">
        <f t="shared" si="20"/>
        <v>4</v>
      </c>
      <c r="J53" s="120">
        <f t="shared" si="21"/>
        <v>475</v>
      </c>
      <c r="K53" s="121"/>
      <c r="L53" s="122"/>
      <c r="M53" s="119"/>
      <c r="N53" s="119"/>
      <c r="O53" s="119"/>
      <c r="P53" s="119"/>
      <c r="Q53" s="119"/>
      <c r="R53" s="119"/>
      <c r="S53" s="119"/>
      <c r="T53" s="119"/>
      <c r="U53" s="120">
        <f t="shared" si="18"/>
        <v>0</v>
      </c>
      <c r="V53" s="123"/>
      <c r="W53" s="124">
        <f t="shared" si="19"/>
        <v>475</v>
      </c>
    </row>
    <row r="54" spans="1:23" s="125" customFormat="1">
      <c r="A54" s="118"/>
      <c r="B54" s="41" t="s">
        <v>83</v>
      </c>
      <c r="C54" s="105"/>
      <c r="D54" s="119">
        <v>8</v>
      </c>
      <c r="E54" s="119"/>
      <c r="F54" s="119"/>
      <c r="G54" s="119"/>
      <c r="H54" s="119"/>
      <c r="I54" s="126">
        <f>SUM(D54:H54)</f>
        <v>8</v>
      </c>
      <c r="J54" s="120">
        <f>SUM(D54*($D$6*$D$7),E54*($E$6*$E$7),F54*($F$6*$F$7), G54*($G$6*$G$7), H54*($H$6*$H$7) )</f>
        <v>1000</v>
      </c>
      <c r="K54" s="121"/>
      <c r="L54" s="122"/>
      <c r="M54" s="119"/>
      <c r="N54" s="119">
        <v>420</v>
      </c>
      <c r="O54" s="119"/>
      <c r="P54" s="119">
        <v>1</v>
      </c>
      <c r="Q54" s="119"/>
      <c r="R54" s="119"/>
      <c r="S54" s="119"/>
      <c r="T54" s="119">
        <v>1</v>
      </c>
      <c r="U54" s="120">
        <f>SUM($M$7*M54, $N$7*N54, $O$7*O54, $P$7*P54, $Q$7*Q54, $R$7*R54, $S$7*S54, $T$7*T54)</f>
        <v>279</v>
      </c>
      <c r="V54" s="123"/>
      <c r="W54" s="124">
        <f>SUM(J54, U54)</f>
        <v>1279</v>
      </c>
    </row>
    <row r="55" spans="1:23" s="125" customFormat="1">
      <c r="A55" s="118"/>
      <c r="B55" s="158" t="s">
        <v>43</v>
      </c>
      <c r="C55" s="115"/>
      <c r="D55" s="119">
        <v>3</v>
      </c>
      <c r="E55" s="119">
        <v>3</v>
      </c>
      <c r="F55" s="119"/>
      <c r="G55" s="119"/>
      <c r="H55" s="119"/>
      <c r="I55" s="126">
        <f t="shared" si="20"/>
        <v>6</v>
      </c>
      <c r="J55" s="120">
        <f t="shared" si="21"/>
        <v>675</v>
      </c>
      <c r="K55" s="121"/>
      <c r="L55" s="122"/>
      <c r="M55" s="119"/>
      <c r="N55" s="119"/>
      <c r="O55" s="119"/>
      <c r="P55" s="119"/>
      <c r="Q55" s="119"/>
      <c r="R55" s="119"/>
      <c r="S55" s="119"/>
      <c r="T55" s="119"/>
      <c r="U55" s="120">
        <f t="shared" si="18"/>
        <v>0</v>
      </c>
      <c r="V55" s="123"/>
      <c r="W55" s="124">
        <f t="shared" si="19"/>
        <v>675</v>
      </c>
    </row>
    <row r="56" spans="1:23" s="125" customFormat="1">
      <c r="A56" s="118"/>
      <c r="B56" s="35" t="s">
        <v>22</v>
      </c>
      <c r="C56" s="127"/>
      <c r="D56" s="128">
        <f t="shared" ref="D56:J56" si="22">SUM(D47:D55)</f>
        <v>76</v>
      </c>
      <c r="E56" s="128">
        <f t="shared" si="22"/>
        <v>53</v>
      </c>
      <c r="F56" s="128">
        <f t="shared" si="22"/>
        <v>17</v>
      </c>
      <c r="G56" s="128">
        <f t="shared" si="22"/>
        <v>0</v>
      </c>
      <c r="H56" s="128">
        <f t="shared" si="22"/>
        <v>19</v>
      </c>
      <c r="I56" s="128">
        <f t="shared" si="22"/>
        <v>165</v>
      </c>
      <c r="J56" s="130">
        <f t="shared" si="22"/>
        <v>16442</v>
      </c>
      <c r="K56" s="121"/>
      <c r="L56" s="122" t="s">
        <v>28</v>
      </c>
      <c r="M56" s="128">
        <f t="shared" ref="M56:U56" si="23">SUM(M47:M55)</f>
        <v>2</v>
      </c>
      <c r="N56" s="128">
        <f t="shared" si="23"/>
        <v>840</v>
      </c>
      <c r="O56" s="128">
        <f t="shared" si="23"/>
        <v>1</v>
      </c>
      <c r="P56" s="128">
        <f t="shared" si="23"/>
        <v>3</v>
      </c>
      <c r="Q56" s="128">
        <f t="shared" si="23"/>
        <v>0</v>
      </c>
      <c r="R56" s="128">
        <f t="shared" si="23"/>
        <v>0</v>
      </c>
      <c r="S56" s="128">
        <f t="shared" si="23"/>
        <v>0</v>
      </c>
      <c r="T56" s="128">
        <f t="shared" si="23"/>
        <v>1</v>
      </c>
      <c r="U56" s="130">
        <f t="shared" si="23"/>
        <v>1088</v>
      </c>
      <c r="V56" s="123"/>
      <c r="W56" s="124">
        <f t="shared" si="19"/>
        <v>17530</v>
      </c>
    </row>
    <row r="57" spans="1:23" s="125" customFormat="1" ht="12.75" customHeight="1">
      <c r="A57" s="118"/>
      <c r="B57" s="44"/>
      <c r="C57" s="131"/>
      <c r="D57" s="119"/>
      <c r="E57" s="119"/>
      <c r="F57" s="119"/>
      <c r="G57" s="119"/>
      <c r="H57" s="119"/>
      <c r="I57" s="126"/>
      <c r="J57" s="120"/>
      <c r="K57" s="121"/>
      <c r="L57" s="122" t="s">
        <v>29</v>
      </c>
      <c r="M57" s="130">
        <f>M56*$M$7</f>
        <v>190</v>
      </c>
      <c r="N57" s="130">
        <f t="shared" ref="N57:T57" si="24">N56*N$7</f>
        <v>378</v>
      </c>
      <c r="O57" s="130">
        <f t="shared" si="24"/>
        <v>350</v>
      </c>
      <c r="P57" s="130">
        <f t="shared" si="24"/>
        <v>120</v>
      </c>
      <c r="Q57" s="130">
        <f t="shared" si="24"/>
        <v>0</v>
      </c>
      <c r="R57" s="130">
        <f t="shared" si="24"/>
        <v>0</v>
      </c>
      <c r="S57" s="130">
        <f t="shared" si="24"/>
        <v>0</v>
      </c>
      <c r="T57" s="130">
        <f t="shared" si="24"/>
        <v>50</v>
      </c>
      <c r="U57" s="130">
        <f>SUM(M57,N57,O57,P57,Q57,R57,S57,T57)</f>
        <v>1088</v>
      </c>
      <c r="V57" s="123"/>
      <c r="W57" s="124"/>
    </row>
    <row r="58" spans="1:23" s="125" customFormat="1" ht="8.25" customHeight="1">
      <c r="A58" s="118"/>
      <c r="B58" s="44"/>
      <c r="C58" s="131"/>
      <c r="D58" s="119"/>
      <c r="E58" s="119"/>
      <c r="F58" s="119"/>
      <c r="G58" s="119"/>
      <c r="H58" s="119"/>
      <c r="I58" s="126"/>
      <c r="J58" s="120"/>
      <c r="K58" s="121"/>
      <c r="L58" s="122"/>
      <c r="M58" s="132"/>
      <c r="N58" s="132"/>
      <c r="O58" s="132"/>
      <c r="P58" s="132"/>
      <c r="Q58" s="132"/>
      <c r="R58" s="132"/>
      <c r="S58" s="132"/>
      <c r="T58" s="132"/>
      <c r="U58" s="120"/>
      <c r="V58" s="123"/>
      <c r="W58" s="124"/>
    </row>
    <row r="59" spans="1:23" s="125" customFormat="1">
      <c r="A59" s="118"/>
      <c r="B59" s="35" t="s">
        <v>65</v>
      </c>
      <c r="C59" s="134"/>
      <c r="D59" s="119"/>
      <c r="E59" s="119"/>
      <c r="F59" s="119"/>
      <c r="G59" s="119"/>
      <c r="H59" s="119"/>
      <c r="I59" s="126"/>
      <c r="J59" s="120"/>
      <c r="K59" s="121"/>
      <c r="L59" s="122"/>
      <c r="M59" s="119"/>
      <c r="N59" s="119"/>
      <c r="O59" s="119"/>
      <c r="P59" s="119"/>
      <c r="Q59" s="119"/>
      <c r="R59" s="119"/>
      <c r="S59" s="119"/>
      <c r="T59" s="119"/>
      <c r="U59" s="120"/>
      <c r="V59" s="123"/>
      <c r="W59" s="133"/>
    </row>
    <row r="60" spans="1:23" s="125" customFormat="1">
      <c r="A60" s="118"/>
      <c r="B60" s="158" t="s">
        <v>66</v>
      </c>
      <c r="C60" s="115"/>
      <c r="D60" s="119">
        <v>10</v>
      </c>
      <c r="E60" s="119">
        <v>5</v>
      </c>
      <c r="F60" s="119">
        <v>2</v>
      </c>
      <c r="G60" s="119"/>
      <c r="H60" s="119">
        <v>8</v>
      </c>
      <c r="I60" s="126">
        <f t="shared" ref="I60:I67" si="25">SUM(D60:H60)</f>
        <v>25</v>
      </c>
      <c r="J60" s="120">
        <f t="shared" ref="J60:J67" si="26">SUM(D60*($D$6*$D$7),E60*($E$6*$E$7),F60*($F$6*$F$7), G60*($G$6*$G$7), H60*($H$6*$H$7) )</f>
        <v>2070</v>
      </c>
      <c r="K60" s="121"/>
      <c r="L60" s="122"/>
      <c r="M60" s="119"/>
      <c r="N60" s="119"/>
      <c r="O60" s="119"/>
      <c r="P60" s="119"/>
      <c r="Q60" s="119"/>
      <c r="R60" s="119"/>
      <c r="S60" s="119"/>
      <c r="T60" s="119"/>
      <c r="U60" s="120">
        <f t="shared" ref="U60:U67" si="27">SUM($M$7*M60, $N$7*N60, $O$7*O60, $P$7*P60, $Q$7*Q60, $R$7*R60, $S$7*S60, $T$7*T60)</f>
        <v>0</v>
      </c>
      <c r="V60" s="123"/>
      <c r="W60" s="124">
        <f t="shared" ref="W60:W68" si="28">SUM(J60, U60)</f>
        <v>2070</v>
      </c>
    </row>
    <row r="61" spans="1:23" s="125" customFormat="1">
      <c r="A61" s="118"/>
      <c r="B61" s="158" t="s">
        <v>67</v>
      </c>
      <c r="C61" s="115"/>
      <c r="D61" s="119">
        <v>3</v>
      </c>
      <c r="E61" s="119">
        <v>2</v>
      </c>
      <c r="F61" s="119">
        <v>2</v>
      </c>
      <c r="G61" s="119"/>
      <c r="H61" s="119"/>
      <c r="I61" s="126">
        <f t="shared" si="25"/>
        <v>7</v>
      </c>
      <c r="J61" s="120">
        <f t="shared" si="26"/>
        <v>719</v>
      </c>
      <c r="K61" s="121"/>
      <c r="L61" s="122"/>
      <c r="M61" s="119"/>
      <c r="N61" s="119"/>
      <c r="O61" s="119"/>
      <c r="P61" s="119"/>
      <c r="Q61" s="119"/>
      <c r="R61" s="119"/>
      <c r="S61" s="119"/>
      <c r="T61" s="119"/>
      <c r="U61" s="120">
        <f t="shared" si="27"/>
        <v>0</v>
      </c>
      <c r="V61" s="123"/>
      <c r="W61" s="124">
        <f t="shared" si="28"/>
        <v>719</v>
      </c>
    </row>
    <row r="62" spans="1:23" s="125" customFormat="1">
      <c r="A62" s="118"/>
      <c r="B62" s="158" t="s">
        <v>68</v>
      </c>
      <c r="C62" s="115"/>
      <c r="D62" s="119">
        <v>6</v>
      </c>
      <c r="E62" s="119"/>
      <c r="F62" s="119"/>
      <c r="G62" s="119"/>
      <c r="H62" s="119">
        <v>4</v>
      </c>
      <c r="I62" s="126">
        <f t="shared" si="25"/>
        <v>10</v>
      </c>
      <c r="J62" s="120">
        <f t="shared" si="26"/>
        <v>838</v>
      </c>
      <c r="K62" s="121"/>
      <c r="L62" s="122"/>
      <c r="M62" s="119"/>
      <c r="N62" s="119"/>
      <c r="O62" s="119"/>
      <c r="P62" s="119"/>
      <c r="Q62" s="119"/>
      <c r="R62" s="119"/>
      <c r="S62" s="119"/>
      <c r="T62" s="119"/>
      <c r="U62" s="120">
        <f t="shared" si="27"/>
        <v>0</v>
      </c>
      <c r="V62" s="123"/>
      <c r="W62" s="124">
        <f t="shared" si="28"/>
        <v>838</v>
      </c>
    </row>
    <row r="63" spans="1:23" s="125" customFormat="1">
      <c r="A63" s="118"/>
      <c r="B63" s="158" t="s">
        <v>69</v>
      </c>
      <c r="C63" s="115"/>
      <c r="D63" s="119">
        <v>6</v>
      </c>
      <c r="E63" s="119">
        <v>6</v>
      </c>
      <c r="F63" s="119"/>
      <c r="G63" s="119"/>
      <c r="H63" s="119">
        <v>2</v>
      </c>
      <c r="I63" s="126">
        <f t="shared" si="25"/>
        <v>14</v>
      </c>
      <c r="J63" s="120">
        <f t="shared" si="26"/>
        <v>1394</v>
      </c>
      <c r="K63" s="121"/>
      <c r="L63" s="122"/>
      <c r="M63" s="119"/>
      <c r="N63" s="119"/>
      <c r="O63" s="119"/>
      <c r="P63" s="119"/>
      <c r="Q63" s="119"/>
      <c r="R63" s="119"/>
      <c r="S63" s="119"/>
      <c r="T63" s="119"/>
      <c r="U63" s="120">
        <f t="shared" si="27"/>
        <v>0</v>
      </c>
      <c r="V63" s="123"/>
      <c r="W63" s="124">
        <f t="shared" si="28"/>
        <v>1394</v>
      </c>
    </row>
    <row r="64" spans="1:23" s="125" customFormat="1">
      <c r="A64" s="118"/>
      <c r="B64" s="158" t="s">
        <v>70</v>
      </c>
      <c r="C64" s="115"/>
      <c r="D64" s="119">
        <v>2</v>
      </c>
      <c r="E64" s="119"/>
      <c r="F64" s="119"/>
      <c r="G64" s="119"/>
      <c r="H64" s="119"/>
      <c r="I64" s="126">
        <f t="shared" si="25"/>
        <v>2</v>
      </c>
      <c r="J64" s="120">
        <f t="shared" si="26"/>
        <v>250</v>
      </c>
      <c r="K64" s="121"/>
      <c r="L64" s="122"/>
      <c r="M64" s="119"/>
      <c r="N64" s="119"/>
      <c r="O64" s="119"/>
      <c r="P64" s="119"/>
      <c r="Q64" s="119"/>
      <c r="R64" s="119"/>
      <c r="S64" s="119"/>
      <c r="T64" s="119"/>
      <c r="U64" s="120">
        <f t="shared" si="27"/>
        <v>0</v>
      </c>
      <c r="V64" s="123"/>
      <c r="W64" s="124">
        <f t="shared" si="28"/>
        <v>250</v>
      </c>
    </row>
    <row r="65" spans="1:23" s="125" customFormat="1">
      <c r="A65" s="118"/>
      <c r="B65" s="158" t="s">
        <v>71</v>
      </c>
      <c r="C65" s="115"/>
      <c r="D65" s="119">
        <v>8</v>
      </c>
      <c r="E65" s="119"/>
      <c r="F65" s="119"/>
      <c r="G65" s="119"/>
      <c r="H65" s="119">
        <v>2</v>
      </c>
      <c r="I65" s="126">
        <f t="shared" si="25"/>
        <v>10</v>
      </c>
      <c r="J65" s="120">
        <f t="shared" si="26"/>
        <v>1044</v>
      </c>
      <c r="K65" s="121"/>
      <c r="L65" s="122"/>
      <c r="M65" s="119">
        <v>1</v>
      </c>
      <c r="N65" s="119">
        <v>420</v>
      </c>
      <c r="O65" s="119"/>
      <c r="P65" s="119">
        <v>2</v>
      </c>
      <c r="Q65" s="119"/>
      <c r="R65" s="119"/>
      <c r="S65" s="119"/>
      <c r="T65" s="119"/>
      <c r="U65" s="120">
        <f t="shared" si="27"/>
        <v>364</v>
      </c>
      <c r="V65" s="123"/>
      <c r="W65" s="124">
        <f t="shared" si="28"/>
        <v>1408</v>
      </c>
    </row>
    <row r="66" spans="1:23" s="125" customFormat="1">
      <c r="A66" s="118"/>
      <c r="B66" s="41" t="s">
        <v>72</v>
      </c>
      <c r="C66" s="105"/>
      <c r="D66" s="119">
        <v>6</v>
      </c>
      <c r="E66" s="119"/>
      <c r="F66" s="119">
        <v>2</v>
      </c>
      <c r="G66" s="119"/>
      <c r="H66" s="119"/>
      <c r="I66" s="126">
        <f t="shared" si="25"/>
        <v>8</v>
      </c>
      <c r="J66" s="120">
        <f t="shared" si="26"/>
        <v>894</v>
      </c>
      <c r="K66" s="121"/>
      <c r="L66" s="122"/>
      <c r="M66" s="119"/>
      <c r="N66" s="119"/>
      <c r="O66" s="119"/>
      <c r="P66" s="119"/>
      <c r="Q66" s="119"/>
      <c r="R66" s="119"/>
      <c r="S66" s="119"/>
      <c r="T66" s="119"/>
      <c r="U66" s="120">
        <f t="shared" si="27"/>
        <v>0</v>
      </c>
      <c r="V66" s="123"/>
      <c r="W66" s="124">
        <f t="shared" si="28"/>
        <v>894</v>
      </c>
    </row>
    <row r="67" spans="1:23" s="125" customFormat="1">
      <c r="A67" s="118"/>
      <c r="B67" s="158" t="s">
        <v>43</v>
      </c>
      <c r="C67" s="115"/>
      <c r="D67" s="119">
        <v>4</v>
      </c>
      <c r="E67" s="119">
        <v>2</v>
      </c>
      <c r="F67" s="119"/>
      <c r="G67" s="119"/>
      <c r="H67" s="119"/>
      <c r="I67" s="126">
        <f t="shared" si="25"/>
        <v>6</v>
      </c>
      <c r="J67" s="120">
        <f t="shared" si="26"/>
        <v>700</v>
      </c>
      <c r="K67" s="121"/>
      <c r="L67" s="122"/>
      <c r="M67" s="119"/>
      <c r="N67" s="119"/>
      <c r="O67" s="119"/>
      <c r="P67" s="119"/>
      <c r="Q67" s="119"/>
      <c r="R67" s="119"/>
      <c r="S67" s="119"/>
      <c r="T67" s="119"/>
      <c r="U67" s="120">
        <f t="shared" si="27"/>
        <v>0</v>
      </c>
      <c r="V67" s="123"/>
      <c r="W67" s="124">
        <f t="shared" si="28"/>
        <v>700</v>
      </c>
    </row>
    <row r="68" spans="1:23" s="125" customFormat="1">
      <c r="A68" s="118"/>
      <c r="B68" s="42" t="s">
        <v>22</v>
      </c>
      <c r="C68" s="135"/>
      <c r="D68" s="128">
        <f t="shared" ref="D68:J68" si="29">SUM(D60:D67)</f>
        <v>45</v>
      </c>
      <c r="E68" s="128">
        <f t="shared" si="29"/>
        <v>15</v>
      </c>
      <c r="F68" s="128">
        <f t="shared" si="29"/>
        <v>6</v>
      </c>
      <c r="G68" s="128">
        <f t="shared" si="29"/>
        <v>0</v>
      </c>
      <c r="H68" s="128">
        <f t="shared" si="29"/>
        <v>16</v>
      </c>
      <c r="I68" s="128">
        <f t="shared" si="29"/>
        <v>82</v>
      </c>
      <c r="J68" s="130">
        <f t="shared" si="29"/>
        <v>7909</v>
      </c>
      <c r="K68" s="121"/>
      <c r="L68" s="122" t="s">
        <v>28</v>
      </c>
      <c r="M68" s="128">
        <f t="shared" ref="M68:U68" si="30">SUM(M60:M67)</f>
        <v>1</v>
      </c>
      <c r="N68" s="128">
        <f t="shared" si="30"/>
        <v>420</v>
      </c>
      <c r="O68" s="128">
        <f t="shared" si="30"/>
        <v>0</v>
      </c>
      <c r="P68" s="128">
        <f t="shared" si="30"/>
        <v>2</v>
      </c>
      <c r="Q68" s="128">
        <f t="shared" si="30"/>
        <v>0</v>
      </c>
      <c r="R68" s="128">
        <f t="shared" si="30"/>
        <v>0</v>
      </c>
      <c r="S68" s="128">
        <f t="shared" si="30"/>
        <v>0</v>
      </c>
      <c r="T68" s="128">
        <f t="shared" si="30"/>
        <v>0</v>
      </c>
      <c r="U68" s="130">
        <f t="shared" si="30"/>
        <v>364</v>
      </c>
      <c r="V68" s="123"/>
      <c r="W68" s="124">
        <f t="shared" si="28"/>
        <v>8273</v>
      </c>
    </row>
    <row r="69" spans="1:23" s="125" customFormat="1" ht="12.75" customHeight="1">
      <c r="A69" s="118"/>
      <c r="B69" s="42"/>
      <c r="C69" s="136"/>
      <c r="D69" s="137"/>
      <c r="E69" s="137"/>
      <c r="F69" s="137"/>
      <c r="G69" s="137"/>
      <c r="H69" s="137"/>
      <c r="I69" s="137"/>
      <c r="J69" s="129"/>
      <c r="K69" s="121"/>
      <c r="L69" s="122" t="s">
        <v>29</v>
      </c>
      <c r="M69" s="130">
        <f>M68*$M$7</f>
        <v>95</v>
      </c>
      <c r="N69" s="130">
        <f t="shared" ref="N69:T69" si="31">N68*N$7</f>
        <v>189</v>
      </c>
      <c r="O69" s="130">
        <f t="shared" si="31"/>
        <v>0</v>
      </c>
      <c r="P69" s="130">
        <f t="shared" si="31"/>
        <v>80</v>
      </c>
      <c r="Q69" s="130">
        <f t="shared" si="31"/>
        <v>0</v>
      </c>
      <c r="R69" s="130">
        <f t="shared" si="31"/>
        <v>0</v>
      </c>
      <c r="S69" s="130">
        <f t="shared" si="31"/>
        <v>0</v>
      </c>
      <c r="T69" s="130">
        <f t="shared" si="31"/>
        <v>0</v>
      </c>
      <c r="U69" s="130">
        <f>SUM(M69,N69,O69,P69,Q69,R69,S69,T69)</f>
        <v>364</v>
      </c>
      <c r="V69" s="123"/>
      <c r="W69" s="124"/>
    </row>
    <row r="70" spans="1:23" s="125" customFormat="1" ht="7.5" customHeight="1">
      <c r="A70" s="118"/>
      <c r="B70" s="42"/>
      <c r="C70" s="136"/>
      <c r="D70" s="137"/>
      <c r="E70" s="137"/>
      <c r="F70" s="137"/>
      <c r="G70" s="137"/>
      <c r="H70" s="137"/>
      <c r="I70" s="137"/>
      <c r="J70" s="129"/>
      <c r="K70" s="121"/>
      <c r="L70" s="122"/>
      <c r="M70" s="132"/>
      <c r="N70" s="132"/>
      <c r="O70" s="132"/>
      <c r="P70" s="132"/>
      <c r="Q70" s="132"/>
      <c r="R70" s="132"/>
      <c r="S70" s="132"/>
      <c r="T70" s="132"/>
      <c r="U70" s="120"/>
      <c r="V70" s="123"/>
      <c r="W70" s="124"/>
    </row>
    <row r="71" spans="1:23" s="125" customFormat="1">
      <c r="A71" s="118"/>
      <c r="B71" s="35" t="s">
        <v>73</v>
      </c>
      <c r="C71" s="134"/>
      <c r="D71" s="119"/>
      <c r="E71" s="119"/>
      <c r="F71" s="119"/>
      <c r="G71" s="119"/>
      <c r="H71" s="119"/>
      <c r="I71" s="126"/>
      <c r="J71" s="120"/>
      <c r="K71" s="121"/>
      <c r="L71" s="122"/>
      <c r="M71" s="119"/>
      <c r="N71" s="119"/>
      <c r="O71" s="119"/>
      <c r="P71" s="119"/>
      <c r="Q71" s="119"/>
      <c r="R71" s="119"/>
      <c r="S71" s="119"/>
      <c r="T71" s="119"/>
      <c r="U71" s="120"/>
      <c r="V71" s="123"/>
      <c r="W71" s="133"/>
    </row>
    <row r="72" spans="1:23" s="125" customFormat="1">
      <c r="A72" s="118"/>
      <c r="B72" s="158" t="s">
        <v>85</v>
      </c>
      <c r="C72" s="115"/>
      <c r="D72" s="119">
        <v>4</v>
      </c>
      <c r="E72" s="119">
        <v>8</v>
      </c>
      <c r="F72" s="119">
        <v>3</v>
      </c>
      <c r="G72" s="119"/>
      <c r="H72" s="119"/>
      <c r="I72" s="126">
        <f>SUM(D72:H72)</f>
        <v>15</v>
      </c>
      <c r="J72" s="120">
        <f>SUM(D72*($D$6*$D$7),E72*($E$6*$E$7),F72*($F$6*$F$7), G72*($G$6*$G$7), H72*($H$6*$H$7) )</f>
        <v>1516</v>
      </c>
      <c r="K72" s="121"/>
      <c r="L72" s="122"/>
      <c r="M72" s="119"/>
      <c r="N72" s="119"/>
      <c r="O72" s="119"/>
      <c r="P72" s="119"/>
      <c r="Q72" s="119"/>
      <c r="R72" s="119"/>
      <c r="S72" s="119"/>
      <c r="T72" s="119"/>
      <c r="U72" s="120">
        <f>SUM($M$7*M72, $N$7*N72, $O$7*O72, $P$7*P72, $Q$7*Q72, $R$7*R72, $S$7*S72, $T$7*T72)</f>
        <v>0</v>
      </c>
      <c r="V72" s="123"/>
      <c r="W72" s="124">
        <f t="shared" ref="W72:W77" si="32">SUM(J72, U72)</f>
        <v>1516</v>
      </c>
    </row>
    <row r="73" spans="1:23" s="125" customFormat="1">
      <c r="A73" s="118"/>
      <c r="B73" s="158" t="s">
        <v>87</v>
      </c>
      <c r="C73" s="115"/>
      <c r="D73" s="119">
        <v>11</v>
      </c>
      <c r="E73" s="119">
        <v>2</v>
      </c>
      <c r="F73" s="119">
        <v>1</v>
      </c>
      <c r="G73" s="119"/>
      <c r="H73" s="119"/>
      <c r="I73" s="126">
        <f>SUM(D73:H73)</f>
        <v>14</v>
      </c>
      <c r="J73" s="120">
        <f>SUM(D73*($D$6*$D$7),E73*($E$6*$E$7),F73*($F$6*$F$7), G73*($G$6*$G$7), H73*($H$6*$H$7) )</f>
        <v>1647</v>
      </c>
      <c r="K73" s="121"/>
      <c r="L73" s="122"/>
      <c r="M73" s="119">
        <v>2</v>
      </c>
      <c r="N73" s="119">
        <v>420</v>
      </c>
      <c r="O73" s="119"/>
      <c r="P73" s="119">
        <v>3</v>
      </c>
      <c r="Q73" s="119"/>
      <c r="R73" s="119"/>
      <c r="S73" s="119"/>
      <c r="T73" s="119"/>
      <c r="U73" s="120">
        <f>SUM($M$7*M73, $N$7*N73, $O$7*O73, $P$7*P73, $Q$7*Q73, $R$7*R73, $S$7*S73, $T$7*T73)</f>
        <v>499</v>
      </c>
      <c r="V73" s="123"/>
      <c r="W73" s="124">
        <f t="shared" si="32"/>
        <v>2146</v>
      </c>
    </row>
    <row r="74" spans="1:23" s="125" customFormat="1">
      <c r="A74" s="118"/>
      <c r="B74" s="158" t="s">
        <v>84</v>
      </c>
      <c r="C74" s="115"/>
      <c r="D74" s="119">
        <v>8</v>
      </c>
      <c r="E74" s="119">
        <v>16</v>
      </c>
      <c r="F74" s="119">
        <v>8</v>
      </c>
      <c r="G74" s="119"/>
      <c r="H74" s="119">
        <v>6</v>
      </c>
      <c r="I74" s="126">
        <f>SUM(D74:H74)</f>
        <v>38</v>
      </c>
      <c r="J74" s="120">
        <f>SUM(D74*($D$6*$D$7),E74*($E$6*$E$7),F74*($F$6*$F$7), G74*($G$6*$G$7), H74*($H$6*$H$7) )</f>
        <v>3308</v>
      </c>
      <c r="K74" s="121"/>
      <c r="L74" s="122"/>
      <c r="M74" s="119"/>
      <c r="N74" s="119"/>
      <c r="O74" s="119"/>
      <c r="P74" s="119"/>
      <c r="Q74" s="119"/>
      <c r="R74" s="119"/>
      <c r="S74" s="119"/>
      <c r="T74" s="119"/>
      <c r="U74" s="120">
        <f>SUM($M$7*M74, $N$7*N74, $O$7*O74, $P$7*P74, $Q$7*Q74, $R$7*R74, $S$7*S74, $T$7*T74)</f>
        <v>0</v>
      </c>
      <c r="V74" s="123"/>
      <c r="W74" s="124">
        <f t="shared" si="32"/>
        <v>3308</v>
      </c>
    </row>
    <row r="75" spans="1:23" s="125" customFormat="1">
      <c r="A75" s="118"/>
      <c r="B75" s="158" t="s">
        <v>86</v>
      </c>
      <c r="C75" s="115"/>
      <c r="D75" s="119">
        <v>2</v>
      </c>
      <c r="E75" s="119">
        <v>8</v>
      </c>
      <c r="F75" s="119">
        <v>3</v>
      </c>
      <c r="G75" s="119"/>
      <c r="H75" s="119">
        <v>4</v>
      </c>
      <c r="I75" s="126">
        <f>SUM(D75:H75)</f>
        <v>17</v>
      </c>
      <c r="J75" s="120">
        <f>SUM(D75*($D$6*$D$7),E75*($E$6*$E$7),F75*($F$6*$F$7), G75*($G$6*$G$7), H75*($H$6*$H$7) )</f>
        <v>1354</v>
      </c>
      <c r="K75" s="121"/>
      <c r="L75" s="122"/>
      <c r="M75" s="119"/>
      <c r="N75" s="119"/>
      <c r="O75" s="119"/>
      <c r="P75" s="119"/>
      <c r="Q75" s="119"/>
      <c r="R75" s="119"/>
      <c r="S75" s="119"/>
      <c r="T75" s="119"/>
      <c r="U75" s="120">
        <f>SUM($M$7*M75, $N$7*N75, $O$7*O75, $P$7*P75, $Q$7*Q75, $R$7*R75, $S$7*S75, $T$7*T75)</f>
        <v>0</v>
      </c>
      <c r="V75" s="123"/>
      <c r="W75" s="124">
        <f t="shared" si="32"/>
        <v>1354</v>
      </c>
    </row>
    <row r="76" spans="1:23" s="125" customFormat="1">
      <c r="A76" s="118"/>
      <c r="B76" s="158" t="s">
        <v>43</v>
      </c>
      <c r="C76" s="115"/>
      <c r="D76" s="119">
        <v>2</v>
      </c>
      <c r="E76" s="119">
        <v>2</v>
      </c>
      <c r="F76" s="119"/>
      <c r="G76" s="119"/>
      <c r="H76" s="119"/>
      <c r="I76" s="126">
        <f>SUM(D76:H76)</f>
        <v>4</v>
      </c>
      <c r="J76" s="120">
        <f>SUM(D76*($D$6*$D$7),E76*($E$6*$E$7),F76*($F$6*$F$7), G76*($G$6*$G$7), H76*($H$6*$H$7) )</f>
        <v>450</v>
      </c>
      <c r="K76" s="121"/>
      <c r="L76" s="122"/>
      <c r="M76" s="119"/>
      <c r="N76" s="119"/>
      <c r="O76" s="119"/>
      <c r="P76" s="119"/>
      <c r="Q76" s="119"/>
      <c r="R76" s="119"/>
      <c r="S76" s="119"/>
      <c r="T76" s="119"/>
      <c r="U76" s="120">
        <f>SUM($M$7*M76, $N$7*N76, $O$7*O76, $P$7*P76, $Q$7*Q76, $R$7*R76, $S$7*S76, $T$7*T76)</f>
        <v>0</v>
      </c>
      <c r="V76" s="123"/>
      <c r="W76" s="124">
        <f t="shared" si="32"/>
        <v>450</v>
      </c>
    </row>
    <row r="77" spans="1:23" s="125" customFormat="1">
      <c r="A77" s="118"/>
      <c r="B77" s="35" t="s">
        <v>22</v>
      </c>
      <c r="C77" s="127"/>
      <c r="D77" s="128">
        <f t="shared" ref="D77:J77" si="33">SUM(D72:D76)</f>
        <v>27</v>
      </c>
      <c r="E77" s="128">
        <f t="shared" si="33"/>
        <v>36</v>
      </c>
      <c r="F77" s="128">
        <f t="shared" si="33"/>
        <v>15</v>
      </c>
      <c r="G77" s="128">
        <f t="shared" si="33"/>
        <v>0</v>
      </c>
      <c r="H77" s="128">
        <f t="shared" si="33"/>
        <v>10</v>
      </c>
      <c r="I77" s="128">
        <f t="shared" si="33"/>
        <v>88</v>
      </c>
      <c r="J77" s="130">
        <f t="shared" si="33"/>
        <v>8275</v>
      </c>
      <c r="K77" s="121"/>
      <c r="L77" s="122" t="s">
        <v>28</v>
      </c>
      <c r="M77" s="128">
        <f t="shared" ref="M77:U77" si="34">SUM(M72:M76)</f>
        <v>2</v>
      </c>
      <c r="N77" s="128">
        <f t="shared" si="34"/>
        <v>420</v>
      </c>
      <c r="O77" s="128">
        <f t="shared" si="34"/>
        <v>0</v>
      </c>
      <c r="P77" s="128">
        <f t="shared" si="34"/>
        <v>3</v>
      </c>
      <c r="Q77" s="128">
        <f t="shared" si="34"/>
        <v>0</v>
      </c>
      <c r="R77" s="128">
        <f t="shared" si="34"/>
        <v>0</v>
      </c>
      <c r="S77" s="128">
        <f t="shared" si="34"/>
        <v>0</v>
      </c>
      <c r="T77" s="128">
        <f t="shared" si="34"/>
        <v>0</v>
      </c>
      <c r="U77" s="130">
        <f t="shared" si="34"/>
        <v>499</v>
      </c>
      <c r="V77" s="123"/>
      <c r="W77" s="124">
        <f t="shared" si="32"/>
        <v>8774</v>
      </c>
    </row>
    <row r="78" spans="1:23" s="125" customFormat="1" ht="12.75" customHeight="1">
      <c r="A78" s="118"/>
      <c r="B78" s="44"/>
      <c r="C78" s="131"/>
      <c r="D78" s="119"/>
      <c r="E78" s="119"/>
      <c r="F78" s="119"/>
      <c r="G78" s="119"/>
      <c r="H78" s="119"/>
      <c r="I78" s="126"/>
      <c r="J78" s="120"/>
      <c r="K78" s="121"/>
      <c r="L78" s="122" t="s">
        <v>29</v>
      </c>
      <c r="M78" s="130">
        <f>M77*$M$7</f>
        <v>190</v>
      </c>
      <c r="N78" s="130">
        <f t="shared" ref="N78:T78" si="35">N77*N$7</f>
        <v>189</v>
      </c>
      <c r="O78" s="130">
        <f t="shared" si="35"/>
        <v>0</v>
      </c>
      <c r="P78" s="130">
        <f t="shared" si="35"/>
        <v>120</v>
      </c>
      <c r="Q78" s="130">
        <f t="shared" si="35"/>
        <v>0</v>
      </c>
      <c r="R78" s="130">
        <f t="shared" si="35"/>
        <v>0</v>
      </c>
      <c r="S78" s="130">
        <f t="shared" si="35"/>
        <v>0</v>
      </c>
      <c r="T78" s="130">
        <f t="shared" si="35"/>
        <v>0</v>
      </c>
      <c r="U78" s="130">
        <f>SUM(M78,N78,O78,P78,Q78,R78,S78,T78)</f>
        <v>499</v>
      </c>
      <c r="V78" s="123"/>
      <c r="W78" s="124"/>
    </row>
    <row r="79" spans="1:23" s="125" customFormat="1">
      <c r="A79" s="118"/>
      <c r="B79" s="157" t="s">
        <v>74</v>
      </c>
      <c r="C79" s="77"/>
      <c r="D79" s="119"/>
      <c r="E79" s="119"/>
      <c r="F79" s="119"/>
      <c r="G79" s="119"/>
      <c r="H79" s="119"/>
      <c r="I79" s="119"/>
      <c r="J79" s="120"/>
      <c r="K79" s="121"/>
      <c r="L79" s="122"/>
      <c r="M79" s="119"/>
      <c r="N79" s="119"/>
      <c r="O79" s="119"/>
      <c r="P79" s="119"/>
      <c r="Q79" s="119"/>
      <c r="R79" s="119"/>
      <c r="S79" s="119"/>
      <c r="T79" s="119"/>
      <c r="U79" s="120"/>
      <c r="V79" s="123"/>
      <c r="W79" s="124"/>
    </row>
    <row r="80" spans="1:23" s="125" customFormat="1">
      <c r="A80" s="118"/>
      <c r="B80" s="158" t="s">
        <v>75</v>
      </c>
      <c r="C80" s="115"/>
      <c r="D80" s="119">
        <v>2</v>
      </c>
      <c r="E80" s="119">
        <v>1</v>
      </c>
      <c r="F80" s="119"/>
      <c r="G80" s="119"/>
      <c r="H80" s="119"/>
      <c r="I80" s="126">
        <f>SUM(D80:H80)</f>
        <v>3</v>
      </c>
      <c r="J80" s="120">
        <f>SUM(D80*($D$6*$D$7),E80*($E$6*$E$7),F80*($F$6*$F$7), G80*($G$6*$G$7), H80*($H$6*$H$7) )</f>
        <v>350</v>
      </c>
      <c r="K80" s="121"/>
      <c r="L80" s="122"/>
      <c r="M80" s="119"/>
      <c r="N80" s="119"/>
      <c r="O80" s="119"/>
      <c r="P80" s="119"/>
      <c r="Q80" s="119"/>
      <c r="R80" s="119"/>
      <c r="S80" s="119"/>
      <c r="T80" s="119"/>
      <c r="U80" s="120">
        <f>SUM($M$7*M80, $N$7*N80, $O$7*O80, $P$7*P80, $Q$7*Q80, $R$7*R80, $S$7*S80, $T$7*T80)</f>
        <v>0</v>
      </c>
      <c r="V80" s="123"/>
      <c r="W80" s="124">
        <f>SUM(J80, U80)</f>
        <v>350</v>
      </c>
    </row>
    <row r="81" spans="1:23" s="125" customFormat="1">
      <c r="A81" s="118"/>
      <c r="B81" s="158" t="s">
        <v>76</v>
      </c>
      <c r="C81" s="115"/>
      <c r="D81" s="119">
        <v>1</v>
      </c>
      <c r="E81" s="119">
        <v>1</v>
      </c>
      <c r="F81" s="119"/>
      <c r="G81" s="119"/>
      <c r="H81" s="119"/>
      <c r="I81" s="126">
        <f>SUM(D81:H81)</f>
        <v>2</v>
      </c>
      <c r="J81" s="120">
        <f>SUM(D81*($D$6*$D$7),E81*($E$6*$E$7),F81*($F$6*$F$7), G81*($G$6*$G$7), H81*($H$6*$H$7) )</f>
        <v>225</v>
      </c>
      <c r="K81" s="121"/>
      <c r="L81" s="122"/>
      <c r="M81" s="119"/>
      <c r="N81" s="119"/>
      <c r="O81" s="119"/>
      <c r="P81" s="119"/>
      <c r="Q81" s="119"/>
      <c r="R81" s="119"/>
      <c r="S81" s="119"/>
      <c r="T81" s="119"/>
      <c r="U81" s="120">
        <f>SUM($M$7*M81, $N$7*N81, $O$7*O81, $P$7*P81, $Q$7*Q81, $R$7*R81, $S$7*S81, $T$7*T81)</f>
        <v>0</v>
      </c>
      <c r="V81" s="123"/>
      <c r="W81" s="124">
        <f>SUM(J81, U81)</f>
        <v>225</v>
      </c>
    </row>
    <row r="82" spans="1:23" s="125" customFormat="1">
      <c r="A82" s="118"/>
      <c r="B82" s="158" t="s">
        <v>43</v>
      </c>
      <c r="C82" s="105"/>
      <c r="D82" s="119"/>
      <c r="E82" s="119"/>
      <c r="F82" s="119"/>
      <c r="G82" s="119"/>
      <c r="H82" s="119"/>
      <c r="I82" s="126">
        <f>SUM(D82:H82)</f>
        <v>0</v>
      </c>
      <c r="J82" s="120">
        <f>SUM(D82*($D$6*$D$7),E82*($E$6*$E$7),F82*($F$6*$F$7), G82*($G$6*$G$7), H82*($H$6*$H$7) )</f>
        <v>0</v>
      </c>
      <c r="K82" s="121"/>
      <c r="L82" s="122"/>
      <c r="M82" s="119"/>
      <c r="N82" s="119">
        <v>420</v>
      </c>
      <c r="O82" s="119"/>
      <c r="P82" s="119">
        <v>1</v>
      </c>
      <c r="Q82" s="119"/>
      <c r="R82" s="119"/>
      <c r="S82" s="119"/>
      <c r="T82" s="119"/>
      <c r="U82" s="120">
        <f>SUM($M$7*M82, $N$7*N82, $O$7*O82, $P$7*P82, $Q$7*Q82, $R$7*R82, $S$7*S82, $T$7*T82)</f>
        <v>229</v>
      </c>
      <c r="V82" s="123"/>
      <c r="W82" s="124">
        <f>SUM(J82, U82)</f>
        <v>229</v>
      </c>
    </row>
    <row r="83" spans="1:23" s="125" customFormat="1">
      <c r="A83" s="118"/>
      <c r="B83" s="35" t="s">
        <v>22</v>
      </c>
      <c r="C83" s="127"/>
      <c r="D83" s="128">
        <f t="shared" ref="D83:J83" si="36">SUM(D80:D82)</f>
        <v>3</v>
      </c>
      <c r="E83" s="128">
        <f t="shared" si="36"/>
        <v>2</v>
      </c>
      <c r="F83" s="128">
        <f t="shared" si="36"/>
        <v>0</v>
      </c>
      <c r="G83" s="128">
        <f t="shared" si="36"/>
        <v>0</v>
      </c>
      <c r="H83" s="128">
        <f t="shared" si="36"/>
        <v>0</v>
      </c>
      <c r="I83" s="126">
        <f t="shared" si="36"/>
        <v>5</v>
      </c>
      <c r="J83" s="129">
        <f t="shared" si="36"/>
        <v>575</v>
      </c>
      <c r="K83" s="121"/>
      <c r="L83" s="122" t="s">
        <v>28</v>
      </c>
      <c r="M83" s="128">
        <f t="shared" ref="M83:U83" si="37">SUM(M80:M82)</f>
        <v>0</v>
      </c>
      <c r="N83" s="128">
        <f t="shared" si="37"/>
        <v>420</v>
      </c>
      <c r="O83" s="128">
        <f t="shared" si="37"/>
        <v>0</v>
      </c>
      <c r="P83" s="128">
        <f t="shared" si="37"/>
        <v>1</v>
      </c>
      <c r="Q83" s="128">
        <f t="shared" si="37"/>
        <v>0</v>
      </c>
      <c r="R83" s="128">
        <f t="shared" si="37"/>
        <v>0</v>
      </c>
      <c r="S83" s="128">
        <f t="shared" si="37"/>
        <v>0</v>
      </c>
      <c r="T83" s="128">
        <f t="shared" si="37"/>
        <v>0</v>
      </c>
      <c r="U83" s="130">
        <f t="shared" si="37"/>
        <v>229</v>
      </c>
      <c r="V83" s="123"/>
      <c r="W83" s="124">
        <f>SUM(J83, U83)</f>
        <v>804</v>
      </c>
    </row>
    <row r="84" spans="1:23" s="125" customFormat="1" ht="12.75" customHeight="1">
      <c r="A84" s="118"/>
      <c r="B84" s="44"/>
      <c r="C84" s="131"/>
      <c r="D84" s="119"/>
      <c r="E84" s="119"/>
      <c r="F84" s="119"/>
      <c r="G84" s="119"/>
      <c r="H84" s="119"/>
      <c r="I84" s="119"/>
      <c r="J84" s="120"/>
      <c r="K84" s="121"/>
      <c r="L84" s="122" t="s">
        <v>29</v>
      </c>
      <c r="M84" s="130">
        <f>M83*M$7</f>
        <v>0</v>
      </c>
      <c r="N84" s="130">
        <f t="shared" ref="N84:T84" si="38">N83*N$7</f>
        <v>189</v>
      </c>
      <c r="O84" s="130">
        <f t="shared" si="38"/>
        <v>0</v>
      </c>
      <c r="P84" s="130">
        <f t="shared" si="38"/>
        <v>40</v>
      </c>
      <c r="Q84" s="130">
        <f t="shared" si="38"/>
        <v>0</v>
      </c>
      <c r="R84" s="130">
        <f t="shared" si="38"/>
        <v>0</v>
      </c>
      <c r="S84" s="130">
        <f t="shared" si="38"/>
        <v>0</v>
      </c>
      <c r="T84" s="130">
        <f t="shared" si="38"/>
        <v>0</v>
      </c>
      <c r="U84" s="130">
        <f>SUM(M84,N84,O84,P84,Q84,R84,S84,T84)</f>
        <v>229</v>
      </c>
      <c r="V84" s="123"/>
      <c r="W84" s="124"/>
    </row>
    <row r="85" spans="1:23" s="125" customFormat="1" ht="12.75" customHeight="1" thickBot="1">
      <c r="A85" s="118"/>
      <c r="B85" s="44"/>
      <c r="C85" s="131"/>
      <c r="D85" s="119"/>
      <c r="E85" s="119"/>
      <c r="F85" s="119"/>
      <c r="G85" s="119"/>
      <c r="H85" s="119"/>
      <c r="I85" s="119"/>
      <c r="J85" s="120"/>
      <c r="K85" s="121"/>
      <c r="L85" s="122"/>
      <c r="M85" s="130"/>
      <c r="N85" s="130"/>
      <c r="O85" s="130"/>
      <c r="P85" s="130"/>
      <c r="Q85" s="130"/>
      <c r="R85" s="130"/>
      <c r="S85" s="130"/>
      <c r="T85" s="130"/>
      <c r="U85" s="130"/>
      <c r="V85" s="123"/>
      <c r="W85" s="161"/>
    </row>
    <row r="86" spans="1:23" s="125" customFormat="1" ht="14.25" thickTop="1" thickBot="1">
      <c r="A86" s="118"/>
      <c r="B86" s="46" t="s">
        <v>20</v>
      </c>
      <c r="C86" s="139"/>
      <c r="D86" s="128">
        <f t="shared" ref="D86:J86" si="39">SUM(D15, D24, D34, D43, D56, D68, D77, D83)</f>
        <v>352</v>
      </c>
      <c r="E86" s="128">
        <f t="shared" si="39"/>
        <v>263</v>
      </c>
      <c r="F86" s="128">
        <f t="shared" si="39"/>
        <v>67</v>
      </c>
      <c r="G86" s="128">
        <f t="shared" si="39"/>
        <v>0</v>
      </c>
      <c r="H86" s="128">
        <f t="shared" si="39"/>
        <v>68</v>
      </c>
      <c r="I86" s="128">
        <f t="shared" si="39"/>
        <v>750</v>
      </c>
      <c r="J86" s="130">
        <f t="shared" si="39"/>
        <v>76620</v>
      </c>
      <c r="K86" s="121"/>
      <c r="L86" s="122" t="s">
        <v>28</v>
      </c>
      <c r="M86" s="128">
        <f t="shared" ref="M86:U86" si="40">SUM(M15, M24, M34, M43, M56, M68, M77, M83)</f>
        <v>14</v>
      </c>
      <c r="N86" s="128">
        <f t="shared" si="40"/>
        <v>5150</v>
      </c>
      <c r="O86" s="128">
        <f t="shared" si="40"/>
        <v>3</v>
      </c>
      <c r="P86" s="128">
        <f t="shared" si="40"/>
        <v>21</v>
      </c>
      <c r="Q86" s="128">
        <f t="shared" si="40"/>
        <v>2</v>
      </c>
      <c r="R86" s="128">
        <f t="shared" si="40"/>
        <v>0</v>
      </c>
      <c r="S86" s="128">
        <f t="shared" si="40"/>
        <v>5</v>
      </c>
      <c r="T86" s="128">
        <f t="shared" si="40"/>
        <v>5</v>
      </c>
      <c r="U86" s="130">
        <f t="shared" si="40"/>
        <v>6155.5</v>
      </c>
      <c r="V86" s="160"/>
      <c r="W86" s="163">
        <f>SUM(J86, U86)</f>
        <v>82775.5</v>
      </c>
    </row>
    <row r="87" spans="1:23" s="125" customFormat="1" ht="13.5" thickTop="1">
      <c r="A87" s="118"/>
      <c r="B87" s="140"/>
      <c r="C87" s="138"/>
      <c r="D87" s="119"/>
      <c r="E87" s="119"/>
      <c r="F87" s="119"/>
      <c r="G87" s="119"/>
      <c r="H87" s="119"/>
      <c r="I87" s="126"/>
      <c r="J87" s="120"/>
      <c r="K87" s="121"/>
      <c r="L87" s="122" t="s">
        <v>29</v>
      </c>
      <c r="M87" s="130">
        <f>M86*$M$7</f>
        <v>1330</v>
      </c>
      <c r="N87" s="130">
        <f t="shared" ref="N87:T87" si="41">N86*N$7</f>
        <v>2317.5</v>
      </c>
      <c r="O87" s="130">
        <f t="shared" si="41"/>
        <v>1050</v>
      </c>
      <c r="P87" s="130">
        <f t="shared" si="41"/>
        <v>840</v>
      </c>
      <c r="Q87" s="130">
        <f t="shared" si="41"/>
        <v>18</v>
      </c>
      <c r="R87" s="130">
        <f t="shared" si="41"/>
        <v>0</v>
      </c>
      <c r="S87" s="130">
        <f t="shared" si="41"/>
        <v>350</v>
      </c>
      <c r="T87" s="130">
        <f t="shared" si="41"/>
        <v>250</v>
      </c>
      <c r="U87" s="130">
        <f>SUM(M87,N87,O87,P87,Q87,R87,S87,T87)</f>
        <v>6155.5</v>
      </c>
      <c r="V87" s="123"/>
      <c r="W87" s="162"/>
    </row>
    <row r="88" spans="1:23">
      <c r="A88" s="1"/>
      <c r="B88" s="47"/>
      <c r="C88" s="36"/>
      <c r="D88" s="37"/>
      <c r="E88" s="37"/>
      <c r="F88" s="37"/>
      <c r="G88" s="37"/>
      <c r="H88" s="37"/>
      <c r="I88" s="45"/>
      <c r="J88" s="38"/>
      <c r="K88" s="39"/>
      <c r="L88" s="40"/>
      <c r="M88" s="37"/>
      <c r="N88" s="37"/>
      <c r="O88" s="37"/>
      <c r="P88" s="37"/>
      <c r="Q88" s="37"/>
      <c r="R88" s="37"/>
      <c r="S88" s="37"/>
      <c r="T88" s="37"/>
      <c r="U88" s="38"/>
      <c r="V88" s="17"/>
      <c r="W88" s="59"/>
    </row>
    <row r="89" spans="1:23" ht="13.5" thickBot="1">
      <c r="B89" s="48"/>
      <c r="C89" s="49"/>
      <c r="D89" s="50"/>
      <c r="E89" s="50"/>
      <c r="F89" s="50"/>
      <c r="G89" s="50"/>
      <c r="H89" s="50"/>
      <c r="I89" s="50"/>
      <c r="J89" s="51"/>
      <c r="K89" s="52"/>
      <c r="L89" s="53"/>
      <c r="M89" s="50"/>
      <c r="N89" s="50"/>
      <c r="O89" s="50"/>
      <c r="P89" s="50"/>
      <c r="Q89" s="50"/>
      <c r="R89" s="50"/>
      <c r="S89" s="50"/>
      <c r="T89" s="50"/>
      <c r="U89" s="54"/>
      <c r="V89" s="18"/>
      <c r="W89" s="60"/>
    </row>
    <row r="90" spans="1:23" ht="13.5" thickTop="1">
      <c r="L90" s="1"/>
      <c r="M90" s="1"/>
      <c r="N90" s="1"/>
      <c r="O90" s="1"/>
      <c r="P90" s="1"/>
      <c r="Q90" s="1"/>
      <c r="R90" s="1"/>
      <c r="S90" s="1"/>
      <c r="T90" s="1"/>
      <c r="U90" s="4"/>
      <c r="V90" s="1"/>
    </row>
  </sheetData>
  <mergeCells count="4">
    <mergeCell ref="D4:J4"/>
    <mergeCell ref="M4:U4"/>
    <mergeCell ref="B2:R2"/>
    <mergeCell ref="I6:J6"/>
  </mergeCells>
  <pageMargins left="0.7" right="0.7" top="0.75" bottom="0.75" header="0.3" footer="0.3"/>
  <pageSetup orientation="portrait" horizontalDpi="0" verticalDpi="0" r:id="rId1"/>
  <ignoredErrors>
    <ignoredError sqref="M15:U15" formulaRange="1"/>
    <ignoredError sqref="U24 U56 U47:U48 U34 U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="90" zoomScaleNormal="90" workbookViewId="0">
      <selection activeCell="B1" sqref="B1"/>
    </sheetView>
  </sheetViews>
  <sheetFormatPr defaultRowHeight="12.75"/>
  <cols>
    <col min="1" max="1" width="2" style="3" customWidth="1"/>
    <col min="2" max="2" width="1.85546875" style="3" customWidth="1"/>
    <col min="3" max="3" width="5.140625" style="3" customWidth="1"/>
    <col min="4" max="4" width="6" style="3" customWidth="1"/>
    <col min="5" max="7" width="5" style="3" customWidth="1"/>
    <col min="8" max="8" width="6.28515625" style="3" customWidth="1"/>
    <col min="9" max="9" width="5.85546875" style="3" customWidth="1"/>
    <col min="10" max="10" width="8.5703125" style="3" customWidth="1"/>
    <col min="11" max="11" width="1.42578125" style="3" customWidth="1"/>
    <col min="12" max="12" width="8.28515625" style="3" customWidth="1"/>
    <col min="13" max="13" width="9.5703125" style="3" customWidth="1"/>
    <col min="14" max="14" width="8.7109375" style="3" customWidth="1"/>
    <col min="15" max="15" width="8.140625" style="3" customWidth="1"/>
    <col min="16" max="16" width="10.5703125" style="3" customWidth="1"/>
    <col min="17" max="17" width="1.42578125" style="3" customWidth="1"/>
    <col min="18" max="18" width="11.5703125" style="3" customWidth="1"/>
    <col min="19" max="19" width="14" style="3" customWidth="1"/>
    <col min="20" max="16384" width="9.140625" style="3"/>
  </cols>
  <sheetData>
    <row r="1" spans="1:18">
      <c r="B1" s="66"/>
    </row>
    <row r="2" spans="1:18" ht="15.75">
      <c r="B2" s="166" t="s">
        <v>33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8" ht="24.75" customHeight="1" thickBot="1">
      <c r="C3" s="2"/>
    </row>
    <row r="4" spans="1:18" ht="15.75" customHeight="1" thickTop="1">
      <c r="B4" s="178" t="s">
        <v>25</v>
      </c>
      <c r="C4" s="179"/>
      <c r="D4" s="179"/>
      <c r="E4" s="179"/>
      <c r="F4" s="179"/>
      <c r="G4" s="179"/>
      <c r="H4" s="179"/>
      <c r="I4" s="179"/>
      <c r="J4" s="180"/>
      <c r="K4" s="13"/>
      <c r="L4" s="171" t="s">
        <v>3</v>
      </c>
      <c r="M4" s="172"/>
      <c r="N4" s="172"/>
      <c r="O4" s="172"/>
      <c r="P4" s="173"/>
      <c r="Q4" s="16"/>
      <c r="R4" s="23"/>
    </row>
    <row r="5" spans="1:18" ht="17.25" customHeight="1">
      <c r="B5" s="174" t="s">
        <v>1</v>
      </c>
      <c r="C5" s="175"/>
      <c r="D5" s="6" t="str">
        <f>Detail!D5</f>
        <v>PC</v>
      </c>
      <c r="E5" s="6" t="str">
        <f>Detail!E5</f>
        <v>MR</v>
      </c>
      <c r="F5" s="6" t="str">
        <f>Detail!F5</f>
        <v>TL</v>
      </c>
      <c r="G5" s="6" t="str">
        <f>Detail!G5</f>
        <v>xx</v>
      </c>
      <c r="H5" s="6" t="str">
        <f>Detail!H5</f>
        <v>cler</v>
      </c>
      <c r="I5" s="167" t="s">
        <v>17</v>
      </c>
      <c r="J5" s="168"/>
      <c r="K5" s="15"/>
      <c r="L5" s="5"/>
      <c r="M5" s="5"/>
      <c r="N5" s="5"/>
      <c r="O5" s="5"/>
      <c r="P5" s="144"/>
      <c r="Q5" s="15"/>
      <c r="R5" s="25"/>
    </row>
    <row r="6" spans="1:18" ht="24" customHeight="1" thickBot="1">
      <c r="B6" s="176" t="s">
        <v>21</v>
      </c>
      <c r="C6" s="177"/>
      <c r="D6" s="116">
        <f>Detail!D6</f>
        <v>125</v>
      </c>
      <c r="E6" s="116">
        <f>Detail!E6</f>
        <v>100</v>
      </c>
      <c r="F6" s="116">
        <f>Detail!F6</f>
        <v>60</v>
      </c>
      <c r="G6" s="116">
        <f>Detail!G6</f>
        <v>0</v>
      </c>
      <c r="H6" s="116">
        <f>Detail!H6</f>
        <v>20</v>
      </c>
      <c r="I6" s="117" t="s">
        <v>24</v>
      </c>
      <c r="J6" s="34" t="s">
        <v>23</v>
      </c>
      <c r="K6" s="15"/>
      <c r="L6" s="5" t="s">
        <v>7</v>
      </c>
      <c r="M6" s="5" t="s">
        <v>27</v>
      </c>
      <c r="N6" s="5" t="s">
        <v>12</v>
      </c>
      <c r="O6" s="5" t="s">
        <v>16</v>
      </c>
      <c r="P6" s="145" t="s">
        <v>32</v>
      </c>
      <c r="Q6" s="15"/>
      <c r="R6" s="89" t="s">
        <v>19</v>
      </c>
    </row>
    <row r="7" spans="1:18" ht="6.75" customHeight="1">
      <c r="A7" s="106"/>
      <c r="B7" s="28"/>
      <c r="C7" s="29"/>
      <c r="D7" s="29"/>
      <c r="E7" s="29"/>
      <c r="F7" s="29"/>
      <c r="G7" s="29"/>
      <c r="H7" s="29"/>
      <c r="I7" s="29"/>
      <c r="J7" s="30"/>
      <c r="K7" s="27"/>
      <c r="L7" s="28"/>
      <c r="M7" s="29"/>
      <c r="N7" s="29"/>
      <c r="O7" s="29"/>
      <c r="P7" s="30"/>
      <c r="Q7" s="62"/>
      <c r="R7" s="63"/>
    </row>
    <row r="8" spans="1:18">
      <c r="A8" s="1"/>
      <c r="B8" s="76" t="str">
        <f>Detail!B9</f>
        <v>Task 1: Project Start-up and Planning</v>
      </c>
      <c r="C8" s="77"/>
      <c r="D8" s="37"/>
      <c r="E8" s="37"/>
      <c r="F8" s="37"/>
      <c r="G8" s="37"/>
      <c r="H8" s="37"/>
      <c r="I8" s="110"/>
      <c r="J8" s="113"/>
      <c r="K8" s="114"/>
      <c r="L8" s="40"/>
      <c r="M8" s="37"/>
      <c r="N8" s="37"/>
      <c r="O8" s="37"/>
      <c r="P8" s="38"/>
      <c r="Q8" s="17"/>
      <c r="R8" s="87"/>
    </row>
    <row r="9" spans="1:18">
      <c r="A9" s="1"/>
      <c r="B9" s="90"/>
      <c r="C9" s="107"/>
      <c r="D9" s="91">
        <f>Detail!D15</f>
        <v>25</v>
      </c>
      <c r="E9" s="91">
        <f>Detail!E15</f>
        <v>17</v>
      </c>
      <c r="F9" s="91"/>
      <c r="G9" s="91">
        <f>Detail!F15</f>
        <v>5</v>
      </c>
      <c r="H9" s="91">
        <f>Detail!H15</f>
        <v>0</v>
      </c>
      <c r="I9" s="56">
        <f>Detail!I15</f>
        <v>47</v>
      </c>
      <c r="J9" s="79">
        <f>Detail!J15</f>
        <v>5185</v>
      </c>
      <c r="K9" s="80"/>
      <c r="L9" s="96">
        <f>Detail!M16</f>
        <v>190</v>
      </c>
      <c r="M9" s="96">
        <f>SUM(Detail!N16,Detail!O16,Detail!Q16,Detail!R16)</f>
        <v>561.5</v>
      </c>
      <c r="N9" s="96">
        <f>Detail!P16</f>
        <v>80</v>
      </c>
      <c r="O9" s="96">
        <f>SUM(Detail!S16,Detail!T16)</f>
        <v>200</v>
      </c>
      <c r="P9" s="43">
        <f>Detail!U16</f>
        <v>1031.5</v>
      </c>
      <c r="Q9" s="97"/>
      <c r="R9" s="98">
        <f>Detail!W15</f>
        <v>6216.5</v>
      </c>
    </row>
    <row r="10" spans="1:18" s="58" customFormat="1" ht="8.25" customHeight="1">
      <c r="A10" s="57"/>
      <c r="B10" s="70"/>
      <c r="C10" s="74"/>
      <c r="D10" s="71"/>
      <c r="E10" s="71"/>
      <c r="F10" s="71"/>
      <c r="G10" s="71"/>
      <c r="H10" s="71"/>
      <c r="I10" s="71"/>
      <c r="J10" s="75"/>
      <c r="K10" s="82"/>
      <c r="L10" s="99"/>
      <c r="M10" s="99"/>
      <c r="N10" s="99"/>
      <c r="O10" s="99"/>
      <c r="P10" s="100"/>
      <c r="Q10" s="101"/>
      <c r="R10" s="102"/>
    </row>
    <row r="11" spans="1:18">
      <c r="A11" s="1"/>
      <c r="B11" s="76" t="str">
        <f>Detail!B18</f>
        <v>Task 2: Design, Deploy Web-based Survey</v>
      </c>
      <c r="C11" s="61"/>
      <c r="D11" s="37"/>
      <c r="E11" s="37"/>
      <c r="F11" s="37"/>
      <c r="G11" s="37"/>
      <c r="H11" s="37"/>
      <c r="I11" s="37"/>
      <c r="J11" s="83"/>
      <c r="K11" s="80"/>
      <c r="L11" s="96"/>
      <c r="M11" s="96"/>
      <c r="N11" s="96"/>
      <c r="O11" s="96"/>
      <c r="P11" s="38"/>
      <c r="Q11" s="97"/>
      <c r="R11" s="87"/>
    </row>
    <row r="12" spans="1:18">
      <c r="A12" s="1"/>
      <c r="B12" s="90"/>
      <c r="C12" s="107"/>
      <c r="D12" s="91">
        <f>Detail!D24</f>
        <v>10</v>
      </c>
      <c r="E12" s="91">
        <f>Detail!E24</f>
        <v>43</v>
      </c>
      <c r="F12" s="91"/>
      <c r="G12" s="91">
        <f>Detail!F24</f>
        <v>2</v>
      </c>
      <c r="H12" s="91">
        <f>Detail!H24</f>
        <v>0</v>
      </c>
      <c r="I12" s="56">
        <f>Detail!I24</f>
        <v>55</v>
      </c>
      <c r="J12" s="79">
        <f>Detail!J24</f>
        <v>5694</v>
      </c>
      <c r="K12" s="80"/>
      <c r="L12" s="96">
        <f>Detail!M25</f>
        <v>0</v>
      </c>
      <c r="M12" s="96">
        <f>SUM(Detail!N25,Detail!O25,Detail!Q25,Detail!R25)</f>
        <v>0</v>
      </c>
      <c r="N12" s="96">
        <f>Detail!P25</f>
        <v>0</v>
      </c>
      <c r="O12" s="96">
        <f>SUM(Detail!S25,Detail!T25)</f>
        <v>0</v>
      </c>
      <c r="P12" s="43">
        <f>Detail!U25</f>
        <v>0</v>
      </c>
      <c r="Q12" s="97"/>
      <c r="R12" s="98">
        <f>Detail!W24</f>
        <v>5694</v>
      </c>
    </row>
    <row r="13" spans="1:18" ht="9" customHeight="1">
      <c r="A13" s="1"/>
      <c r="B13" s="67"/>
      <c r="C13" s="68"/>
      <c r="D13" s="69"/>
      <c r="E13" s="69"/>
      <c r="F13" s="69"/>
      <c r="G13" s="69"/>
      <c r="H13" s="69"/>
      <c r="I13" s="69"/>
      <c r="J13" s="84"/>
      <c r="K13" s="80"/>
      <c r="L13" s="99"/>
      <c r="M13" s="99"/>
      <c r="N13" s="99"/>
      <c r="O13" s="99"/>
      <c r="P13" s="100"/>
      <c r="Q13" s="97"/>
      <c r="R13" s="102"/>
    </row>
    <row r="14" spans="1:18">
      <c r="A14" s="1"/>
      <c r="B14" s="76" t="str">
        <f>Detail!B27</f>
        <v xml:space="preserve">Task 3: Regional Forums and Interviews </v>
      </c>
      <c r="C14" s="77"/>
      <c r="D14" s="37"/>
      <c r="E14" s="37"/>
      <c r="F14" s="37"/>
      <c r="G14" s="37"/>
      <c r="H14" s="37"/>
      <c r="I14" s="37"/>
      <c r="J14" s="83"/>
      <c r="K14" s="80"/>
      <c r="L14" s="108"/>
      <c r="M14" s="109"/>
      <c r="N14" s="96"/>
      <c r="O14" s="96"/>
      <c r="P14" s="38"/>
      <c r="Q14" s="97"/>
      <c r="R14" s="87"/>
    </row>
    <row r="15" spans="1:18">
      <c r="A15" s="1"/>
      <c r="B15" s="90"/>
      <c r="C15" s="107"/>
      <c r="D15" s="91">
        <f>Detail!D34</f>
        <v>118</v>
      </c>
      <c r="E15" s="91">
        <f>Detail!E34</f>
        <v>49</v>
      </c>
      <c r="F15" s="91"/>
      <c r="G15" s="91">
        <f>Detail!F34</f>
        <v>13</v>
      </c>
      <c r="H15" s="91">
        <f>Detail!H34</f>
        <v>4</v>
      </c>
      <c r="I15" s="56">
        <f>Detail!I34</f>
        <v>184</v>
      </c>
      <c r="J15" s="79">
        <f>Detail!J34</f>
        <v>20674</v>
      </c>
      <c r="K15" s="80"/>
      <c r="L15" s="96">
        <f>Detail!M35</f>
        <v>665</v>
      </c>
      <c r="M15" s="96">
        <f>SUM(Detail!N35,Detail!O35,Detail!Q35,Detail!R35)</f>
        <v>1529</v>
      </c>
      <c r="N15" s="96">
        <f>Detail!P35</f>
        <v>400</v>
      </c>
      <c r="O15" s="96">
        <f>SUM(Detail!S35,Detail!T34)</f>
        <v>350</v>
      </c>
      <c r="P15" s="43">
        <f>Detail!U35</f>
        <v>2944</v>
      </c>
      <c r="Q15" s="97"/>
      <c r="R15" s="98">
        <f>Detail!W34</f>
        <v>23618</v>
      </c>
    </row>
    <row r="16" spans="1:18" ht="9" customHeight="1">
      <c r="A16" s="1"/>
      <c r="B16" s="67"/>
      <c r="C16" s="68"/>
      <c r="D16" s="69"/>
      <c r="E16" s="69"/>
      <c r="F16" s="69"/>
      <c r="G16" s="69"/>
      <c r="H16" s="69"/>
      <c r="I16" s="69"/>
      <c r="J16" s="84"/>
      <c r="K16" s="80"/>
      <c r="L16" s="99"/>
      <c r="M16" s="99"/>
      <c r="N16" s="99"/>
      <c r="O16" s="99"/>
      <c r="P16" s="100"/>
      <c r="Q16" s="97"/>
      <c r="R16" s="102"/>
    </row>
    <row r="17" spans="1:18">
      <c r="A17" s="1"/>
      <c r="B17" s="76" t="str">
        <f>Detail!B37</f>
        <v xml:space="preserve">Task 4: Evaluate/Document Info Gathering </v>
      </c>
      <c r="C17" s="61"/>
      <c r="D17" s="37"/>
      <c r="E17" s="37"/>
      <c r="F17" s="37"/>
      <c r="G17" s="37"/>
      <c r="H17" s="37"/>
      <c r="I17" s="37"/>
      <c r="J17" s="83"/>
      <c r="K17" s="80"/>
      <c r="L17" s="96"/>
      <c r="M17" s="96"/>
      <c r="N17" s="96"/>
      <c r="O17" s="96"/>
      <c r="P17" s="38"/>
      <c r="Q17" s="97"/>
      <c r="R17" s="87"/>
    </row>
    <row r="18" spans="1:18">
      <c r="A18" s="1"/>
      <c r="B18" s="90"/>
      <c r="C18" s="107"/>
      <c r="D18" s="91">
        <f>Detail!D43</f>
        <v>48</v>
      </c>
      <c r="E18" s="91">
        <f>Detail!E43</f>
        <v>48</v>
      </c>
      <c r="F18" s="91"/>
      <c r="G18" s="91">
        <f>Detail!F43</f>
        <v>9</v>
      </c>
      <c r="H18" s="91">
        <f>Detail!H43</f>
        <v>19</v>
      </c>
      <c r="I18" s="56">
        <f>Detail!I43</f>
        <v>124</v>
      </c>
      <c r="J18" s="79">
        <f>Detail!J43</f>
        <v>11866</v>
      </c>
      <c r="K18" s="80"/>
      <c r="L18" s="96">
        <f>Detail!M44</f>
        <v>0</v>
      </c>
      <c r="M18" s="96">
        <f>SUM(Detail!N44,Detail!O44,Detail!Q44,Detail!R44)</f>
        <v>0</v>
      </c>
      <c r="N18" s="96">
        <f>Detail!P44</f>
        <v>0</v>
      </c>
      <c r="O18" s="96">
        <f>SUM(Detail!S44,Detail!T44)</f>
        <v>0</v>
      </c>
      <c r="P18" s="43">
        <f>Detail!U44</f>
        <v>0</v>
      </c>
      <c r="Q18" s="97"/>
      <c r="R18" s="98">
        <f>Detail!W43</f>
        <v>11866</v>
      </c>
    </row>
    <row r="19" spans="1:18" ht="12" customHeight="1">
      <c r="A19" s="1"/>
      <c r="B19" s="67"/>
      <c r="C19" s="68"/>
      <c r="D19" s="69"/>
      <c r="E19" s="69"/>
      <c r="F19" s="69"/>
      <c r="G19" s="69"/>
      <c r="H19" s="69"/>
      <c r="I19" s="69"/>
      <c r="J19" s="84"/>
      <c r="K19" s="80"/>
      <c r="L19" s="99"/>
      <c r="M19" s="99"/>
      <c r="N19" s="99"/>
      <c r="O19" s="99"/>
      <c r="P19" s="100"/>
      <c r="Q19" s="97"/>
      <c r="R19" s="102"/>
    </row>
    <row r="20" spans="1:18">
      <c r="A20" s="1"/>
      <c r="B20" s="76" t="str">
        <f>Detail!B46</f>
        <v xml:space="preserve">Task 5: Develop  Draft Business Plan </v>
      </c>
      <c r="C20" s="61"/>
      <c r="D20" s="37"/>
      <c r="E20" s="37"/>
      <c r="F20" s="37"/>
      <c r="G20" s="37"/>
      <c r="H20" s="37"/>
      <c r="I20" s="110"/>
      <c r="J20" s="111"/>
      <c r="K20" s="112"/>
      <c r="L20" s="109"/>
      <c r="M20" s="96"/>
      <c r="N20" s="96"/>
      <c r="O20" s="96"/>
      <c r="P20" s="38"/>
      <c r="Q20" s="97"/>
      <c r="R20" s="87"/>
    </row>
    <row r="21" spans="1:18">
      <c r="A21" s="1"/>
      <c r="B21" s="90"/>
      <c r="C21" s="107"/>
      <c r="D21" s="91">
        <f>Detail!D56</f>
        <v>76</v>
      </c>
      <c r="E21" s="91">
        <f>Detail!E56</f>
        <v>53</v>
      </c>
      <c r="F21" s="91"/>
      <c r="G21" s="91">
        <f>Detail!F56</f>
        <v>17</v>
      </c>
      <c r="H21" s="91">
        <f>Detail!H56</f>
        <v>19</v>
      </c>
      <c r="I21" s="56">
        <f>Detail!I56</f>
        <v>165</v>
      </c>
      <c r="J21" s="79">
        <f>Detail!J56</f>
        <v>16442</v>
      </c>
      <c r="K21" s="80"/>
      <c r="L21" s="96">
        <f>Detail!M57</f>
        <v>190</v>
      </c>
      <c r="M21" s="96">
        <f>SUM(Detail!N57,Detail!O57,Detail!Q57,Detail!R57)</f>
        <v>728</v>
      </c>
      <c r="N21" s="96">
        <f>Detail!P57</f>
        <v>120</v>
      </c>
      <c r="O21" s="96">
        <f>SUM(Detail!S57,Detail!T57)</f>
        <v>50</v>
      </c>
      <c r="P21" s="43">
        <f>Detail!U57</f>
        <v>1088</v>
      </c>
      <c r="Q21" s="97"/>
      <c r="R21" s="98">
        <f>Detail!W56</f>
        <v>17530</v>
      </c>
    </row>
    <row r="22" spans="1:18" ht="9.75" customHeight="1">
      <c r="A22" s="1"/>
      <c r="B22" s="67"/>
      <c r="C22" s="68"/>
      <c r="D22" s="69"/>
      <c r="E22" s="69"/>
      <c r="F22" s="69"/>
      <c r="G22" s="69"/>
      <c r="H22" s="69"/>
      <c r="I22" s="69"/>
      <c r="J22" s="84"/>
      <c r="K22" s="80"/>
      <c r="L22" s="99"/>
      <c r="M22" s="99"/>
      <c r="N22" s="99"/>
      <c r="O22" s="99"/>
      <c r="P22" s="100"/>
      <c r="Q22" s="97"/>
      <c r="R22" s="102"/>
    </row>
    <row r="23" spans="1:18">
      <c r="A23" s="1"/>
      <c r="B23" s="76" t="str">
        <f>Detail!B59</f>
        <v xml:space="preserve">Task 6: Final Business Plan/Exec. Summary </v>
      </c>
      <c r="C23" s="61"/>
      <c r="D23" s="37"/>
      <c r="E23" s="37"/>
      <c r="F23" s="37"/>
      <c r="G23" s="37"/>
      <c r="H23" s="37"/>
      <c r="I23" s="110"/>
      <c r="J23" s="111"/>
      <c r="K23" s="112"/>
      <c r="L23" s="109"/>
      <c r="M23" s="96"/>
      <c r="N23" s="96"/>
      <c r="O23" s="96"/>
      <c r="P23" s="38"/>
      <c r="Q23" s="97"/>
      <c r="R23" s="87"/>
    </row>
    <row r="24" spans="1:18">
      <c r="A24" s="1"/>
      <c r="B24" s="72"/>
      <c r="C24" s="55"/>
      <c r="D24" s="91">
        <f>Detail!D68</f>
        <v>45</v>
      </c>
      <c r="E24" s="91">
        <f>Detail!E68</f>
        <v>15</v>
      </c>
      <c r="F24" s="91"/>
      <c r="G24" s="91">
        <f>Detail!F68</f>
        <v>6</v>
      </c>
      <c r="H24" s="91">
        <f>Detail!H68</f>
        <v>16</v>
      </c>
      <c r="I24" s="56">
        <f>Detail!I68</f>
        <v>82</v>
      </c>
      <c r="J24" s="79">
        <f>Detail!J68</f>
        <v>7909</v>
      </c>
      <c r="K24" s="80"/>
      <c r="L24" s="96">
        <f>Detail!M69</f>
        <v>95</v>
      </c>
      <c r="M24" s="96">
        <f>SUM(Detail!N69,Detail!O69,Detail!Q69,Detail!R69)</f>
        <v>189</v>
      </c>
      <c r="N24" s="96">
        <f>Detail!P69</f>
        <v>80</v>
      </c>
      <c r="O24" s="96">
        <f>SUM(Detail!S69,Detail!T69)</f>
        <v>0</v>
      </c>
      <c r="P24" s="43">
        <f>Detail!U69</f>
        <v>364</v>
      </c>
      <c r="Q24" s="97"/>
      <c r="R24" s="98">
        <f>Detail!W68</f>
        <v>8273</v>
      </c>
    </row>
    <row r="25" spans="1:18">
      <c r="A25" s="1"/>
      <c r="B25" s="72"/>
      <c r="C25" s="73"/>
      <c r="D25" s="142"/>
      <c r="E25" s="142"/>
      <c r="F25" s="142"/>
      <c r="G25" s="142"/>
      <c r="H25" s="142"/>
      <c r="I25" s="65"/>
      <c r="J25" s="143"/>
      <c r="K25" s="80"/>
      <c r="L25" s="113"/>
      <c r="M25" s="113"/>
      <c r="N25" s="113"/>
      <c r="O25" s="113"/>
      <c r="P25" s="73"/>
      <c r="Q25" s="97"/>
      <c r="R25" s="98"/>
    </row>
    <row r="26" spans="1:18">
      <c r="A26" s="1"/>
      <c r="B26" s="76" t="str">
        <f>Detail!B71</f>
        <v xml:space="preserve">Task 7: Prepare LiDAR Specifications </v>
      </c>
      <c r="C26" s="61"/>
      <c r="D26" s="37"/>
      <c r="E26" s="37"/>
      <c r="F26" s="37"/>
      <c r="G26" s="37"/>
      <c r="H26" s="37"/>
      <c r="I26" s="110"/>
      <c r="J26" s="111"/>
      <c r="K26" s="112"/>
      <c r="L26" s="109"/>
      <c r="M26" s="96"/>
      <c r="N26" s="96"/>
      <c r="O26" s="96"/>
      <c r="P26" s="38"/>
      <c r="Q26" s="97"/>
      <c r="R26" s="87"/>
    </row>
    <row r="27" spans="1:18">
      <c r="A27" s="1"/>
      <c r="B27" s="90"/>
      <c r="C27" s="107"/>
      <c r="D27" s="91">
        <f>Detail!D77</f>
        <v>27</v>
      </c>
      <c r="E27" s="91">
        <f>Detail!E77</f>
        <v>36</v>
      </c>
      <c r="F27" s="91">
        <f>Detail!F77</f>
        <v>15</v>
      </c>
      <c r="G27" s="91">
        <f>Detail!G77</f>
        <v>0</v>
      </c>
      <c r="H27" s="91">
        <f>Detail!H77</f>
        <v>10</v>
      </c>
      <c r="I27" s="56">
        <f>Detail!I77</f>
        <v>88</v>
      </c>
      <c r="J27" s="79">
        <f>Detail!J66</f>
        <v>894</v>
      </c>
      <c r="K27" s="80"/>
      <c r="L27" s="96">
        <f>Detail!M78</f>
        <v>190</v>
      </c>
      <c r="M27" s="96">
        <f>SUM(Detail!N78,Detail!O78,Detail!Q78,Detail!R78)</f>
        <v>189</v>
      </c>
      <c r="N27" s="96">
        <f>Detail!P78</f>
        <v>120</v>
      </c>
      <c r="O27" s="96">
        <f>SUM(Detail!S78,Detail!T78)</f>
        <v>0</v>
      </c>
      <c r="P27" s="43">
        <f>Detail!U78</f>
        <v>499</v>
      </c>
      <c r="Q27" s="97"/>
      <c r="R27" s="98">
        <f>Detail!W77</f>
        <v>8774</v>
      </c>
    </row>
    <row r="28" spans="1:18" ht="9.75" customHeight="1">
      <c r="A28" s="1"/>
      <c r="B28" s="67"/>
      <c r="C28" s="68"/>
      <c r="D28" s="69"/>
      <c r="E28" s="69"/>
      <c r="F28" s="69"/>
      <c r="G28" s="69"/>
      <c r="H28" s="69"/>
      <c r="I28" s="69"/>
      <c r="J28" s="84"/>
      <c r="K28" s="80"/>
      <c r="L28" s="99"/>
      <c r="M28" s="99"/>
      <c r="N28" s="99"/>
      <c r="O28" s="99"/>
      <c r="P28" s="100"/>
      <c r="Q28" s="97"/>
      <c r="R28" s="102"/>
    </row>
    <row r="29" spans="1:18">
      <c r="A29" s="1"/>
      <c r="B29" s="76" t="str">
        <f>Detail!B79</f>
        <v>Task 8: Project Closure and BP Submittal to FGDC</v>
      </c>
      <c r="C29" s="61"/>
      <c r="D29" s="37"/>
      <c r="E29" s="37"/>
      <c r="F29" s="37"/>
      <c r="G29" s="37"/>
      <c r="H29" s="37"/>
      <c r="I29" s="110"/>
      <c r="J29" s="111"/>
      <c r="K29" s="112"/>
      <c r="L29" s="109"/>
      <c r="M29" s="96"/>
      <c r="N29" s="96"/>
      <c r="O29" s="96"/>
      <c r="P29" s="38"/>
      <c r="Q29" s="97"/>
      <c r="R29" s="87"/>
    </row>
    <row r="30" spans="1:18">
      <c r="A30" s="1"/>
      <c r="B30" s="72"/>
      <c r="C30" s="55"/>
      <c r="D30" s="91">
        <f>Detail!D83</f>
        <v>3</v>
      </c>
      <c r="E30" s="91">
        <f>Detail!E83</f>
        <v>2</v>
      </c>
      <c r="F30" s="91">
        <f>Detail!F83</f>
        <v>0</v>
      </c>
      <c r="G30" s="91">
        <f>Detail!G83</f>
        <v>0</v>
      </c>
      <c r="H30" s="91">
        <f>Detail!H83</f>
        <v>0</v>
      </c>
      <c r="I30" s="56">
        <f>Detail!I83</f>
        <v>5</v>
      </c>
      <c r="J30" s="79">
        <f>Detail!J77</f>
        <v>8275</v>
      </c>
      <c r="K30" s="80"/>
      <c r="L30" s="96">
        <f>Detail!M84</f>
        <v>0</v>
      </c>
      <c r="M30" s="96">
        <f>SUM(Detail!N84,Detail!O84,Detail!Q84,Detail!R84)</f>
        <v>189</v>
      </c>
      <c r="N30" s="96">
        <f>Detail!P84</f>
        <v>40</v>
      </c>
      <c r="O30" s="96">
        <f>SUM(Detail!S84,Detail!T84)</f>
        <v>0</v>
      </c>
      <c r="P30" s="43">
        <f>Detail!U84</f>
        <v>229</v>
      </c>
      <c r="Q30" s="97"/>
      <c r="R30" s="98">
        <f>Detail!W83</f>
        <v>804</v>
      </c>
    </row>
    <row r="31" spans="1:18" ht="15" customHeight="1">
      <c r="A31" s="1"/>
      <c r="B31" s="72"/>
      <c r="C31" s="73"/>
      <c r="D31" s="73"/>
      <c r="E31" s="73"/>
      <c r="F31" s="73"/>
      <c r="G31" s="73"/>
      <c r="H31" s="73"/>
      <c r="I31" s="73"/>
      <c r="J31" s="85"/>
      <c r="K31" s="80"/>
      <c r="L31" s="99"/>
      <c r="M31" s="99"/>
      <c r="N31" s="99"/>
      <c r="O31" s="99"/>
      <c r="P31" s="100"/>
      <c r="Q31" s="97"/>
      <c r="R31" s="102"/>
    </row>
    <row r="32" spans="1:18" ht="24.75" customHeight="1">
      <c r="A32" s="1"/>
      <c r="B32" s="169" t="s">
        <v>20</v>
      </c>
      <c r="C32" s="170"/>
      <c r="D32" s="78">
        <f>Detail!D86</f>
        <v>352</v>
      </c>
      <c r="E32" s="78">
        <f>Detail!E86</f>
        <v>263</v>
      </c>
      <c r="F32" s="78"/>
      <c r="G32" s="78">
        <f>Detail!F86</f>
        <v>67</v>
      </c>
      <c r="H32" s="78">
        <f>Detail!H86</f>
        <v>68</v>
      </c>
      <c r="I32" s="78">
        <f>Detail!I86</f>
        <v>750</v>
      </c>
      <c r="J32" s="86">
        <f>Detail!J86</f>
        <v>76620</v>
      </c>
      <c r="K32" s="81"/>
      <c r="L32" s="103">
        <f>Detail!M87</f>
        <v>1330</v>
      </c>
      <c r="M32" s="103">
        <f>SUM(Detail!N87,Detail!O87,Detail!Q87,Detail!R87)</f>
        <v>3385.5</v>
      </c>
      <c r="N32" s="103">
        <f>Detail!P87</f>
        <v>840</v>
      </c>
      <c r="O32" s="103">
        <f>SUM(Detail!S87,Detail!T87)</f>
        <v>600</v>
      </c>
      <c r="P32" s="103">
        <f>Detail!U87</f>
        <v>6155.5</v>
      </c>
      <c r="Q32" s="97"/>
      <c r="R32" s="104">
        <f>Detail!W86</f>
        <v>82775.5</v>
      </c>
    </row>
    <row r="33" spans="2:19" ht="13.5" thickBot="1">
      <c r="B33" s="48"/>
      <c r="C33" s="53"/>
      <c r="D33" s="50"/>
      <c r="E33" s="50"/>
      <c r="F33" s="50"/>
      <c r="G33" s="50"/>
      <c r="H33" s="50"/>
      <c r="I33" s="50"/>
      <c r="J33" s="51"/>
      <c r="K33" s="52"/>
      <c r="L33" s="50"/>
      <c r="M33" s="50"/>
      <c r="N33" s="50"/>
      <c r="O33" s="50"/>
      <c r="P33" s="54"/>
      <c r="Q33" s="18"/>
      <c r="R33" s="88"/>
    </row>
    <row r="34" spans="2:19" ht="13.5" thickTop="1">
      <c r="L34" s="1"/>
      <c r="M34" s="1"/>
      <c r="N34" s="1"/>
      <c r="O34" s="1"/>
      <c r="P34" s="4"/>
      <c r="Q34" s="1"/>
    </row>
    <row r="35" spans="2:19">
      <c r="R35" s="146" t="s">
        <v>34</v>
      </c>
      <c r="S35" s="147">
        <f>SUM(R9,R12,R15,R18,R21,R24,R27,R30)</f>
        <v>82775.5</v>
      </c>
    </row>
  </sheetData>
  <mergeCells count="7">
    <mergeCell ref="B32:C32"/>
    <mergeCell ref="B2:O2"/>
    <mergeCell ref="I5:J5"/>
    <mergeCell ref="L4:P4"/>
    <mergeCell ref="B5:C5"/>
    <mergeCell ref="B6:C6"/>
    <mergeCell ref="B4:J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3"/>
  <sheetViews>
    <sheetView workbookViewId="0">
      <selection activeCell="E18" sqref="E18"/>
    </sheetView>
  </sheetViews>
  <sheetFormatPr defaultRowHeight="15"/>
  <sheetData>
    <row r="3" spans="2:6" ht="15.75" thickBot="1"/>
    <row r="4" spans="2:6" ht="16.5" thickTop="1" thickBot="1">
      <c r="B4" s="150">
        <v>5190</v>
      </c>
      <c r="C4" s="151">
        <v>0</v>
      </c>
      <c r="D4" s="151">
        <v>0</v>
      </c>
      <c r="E4" s="151">
        <v>0</v>
      </c>
      <c r="F4" s="152">
        <v>5190</v>
      </c>
    </row>
    <row r="5" spans="2:6" ht="15.75" thickBot="1">
      <c r="B5" s="153">
        <v>10739</v>
      </c>
      <c r="C5" s="154">
        <v>764</v>
      </c>
      <c r="D5" s="154">
        <v>665</v>
      </c>
      <c r="E5" s="154">
        <v>280</v>
      </c>
      <c r="F5" s="155">
        <v>12448</v>
      </c>
    </row>
    <row r="6" spans="2:6" ht="15.75" thickBot="1">
      <c r="B6" s="153">
        <v>8660</v>
      </c>
      <c r="C6" s="154">
        <v>0</v>
      </c>
      <c r="D6" s="154">
        <v>0</v>
      </c>
      <c r="E6" s="154">
        <v>0</v>
      </c>
      <c r="F6" s="155">
        <v>8660</v>
      </c>
    </row>
    <row r="7" spans="2:6" ht="15.75" thickBot="1">
      <c r="B7" s="153">
        <v>5789</v>
      </c>
      <c r="C7" s="154">
        <v>0</v>
      </c>
      <c r="D7" s="154">
        <v>0</v>
      </c>
      <c r="E7" s="154">
        <v>0</v>
      </c>
      <c r="F7" s="155">
        <v>5789</v>
      </c>
    </row>
    <row r="8" spans="2:6" ht="15.75" thickBot="1">
      <c r="B8" s="153">
        <v>6696</v>
      </c>
      <c r="C8" s="154">
        <v>487</v>
      </c>
      <c r="D8" s="154">
        <v>190</v>
      </c>
      <c r="E8" s="154">
        <v>100</v>
      </c>
      <c r="F8" s="155">
        <v>7473</v>
      </c>
    </row>
    <row r="9" spans="2:6" ht="15.75" thickBot="1">
      <c r="B9" s="153">
        <v>7178</v>
      </c>
      <c r="C9" s="154">
        <v>0</v>
      </c>
      <c r="D9" s="154">
        <v>0</v>
      </c>
      <c r="E9" s="154">
        <v>0</v>
      </c>
      <c r="F9" s="155">
        <v>7178</v>
      </c>
    </row>
    <row r="10" spans="2:6" ht="15.75" thickBot="1">
      <c r="B10" s="153">
        <v>2620</v>
      </c>
      <c r="C10" s="156">
        <v>478</v>
      </c>
      <c r="D10" s="154">
        <v>95</v>
      </c>
      <c r="E10" s="154">
        <v>80</v>
      </c>
      <c r="F10" s="155">
        <v>3273</v>
      </c>
    </row>
    <row r="11" spans="2:6" ht="15.75" thickBot="1">
      <c r="B11" s="153">
        <v>3268</v>
      </c>
      <c r="C11" s="154">
        <v>0</v>
      </c>
      <c r="D11" s="154">
        <v>0</v>
      </c>
      <c r="E11" s="154">
        <v>0</v>
      </c>
      <c r="F11" s="155">
        <v>3268</v>
      </c>
    </row>
    <row r="13" spans="2:6">
      <c r="B13" s="149">
        <f>SUM(B4:B11)</f>
        <v>50140</v>
      </c>
      <c r="C13" s="149">
        <f>SUM(C4:C11)</f>
        <v>1729</v>
      </c>
      <c r="D13" s="149">
        <f>SUM(D4:D11)</f>
        <v>950</v>
      </c>
      <c r="E13" s="149">
        <f>SUM(E4:E11)</f>
        <v>460</v>
      </c>
      <c r="F13" s="149">
        <f>SUM(F4:F11)</f>
        <v>53279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</vt:lpstr>
      <vt:lpstr>SUMMARY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GIS Business Plan Proposal</dc:title>
  <dc:subject>Cost Calculation</dc:subject>
  <dc:creator>Peter Croswell</dc:creator>
  <cp:lastModifiedBy>Pcroswell</cp:lastModifiedBy>
  <cp:lastPrinted>2008-09-08T11:38:00Z</cp:lastPrinted>
  <dcterms:created xsi:type="dcterms:W3CDTF">2008-09-02T22:23:25Z</dcterms:created>
  <dcterms:modified xsi:type="dcterms:W3CDTF">2013-09-14T20:49:29Z</dcterms:modified>
</cp:coreProperties>
</file>